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Usuario\Desktop\INSOLVENCIA\AUXILIARES DE JUSTICIA\GLORIA INES MANTILLA DE TENORIO\GEMO\GRADUACIÓN\"/>
    </mc:Choice>
  </mc:AlternateContent>
  <xr:revisionPtr revIDLastSave="0" documentId="13_ncr:1_{5634299B-4EB8-448E-980A-2FA65BEF8CE5}" xr6:coauthVersionLast="47" xr6:coauthVersionMax="47" xr10:uidLastSave="{00000000-0000-0000-0000-000000000000}"/>
  <bookViews>
    <workbookView xWindow="-108" yWindow="-108" windowWidth="23256" windowHeight="12456" tabRatio="731" firstSheet="4" activeTab="4" xr2:uid="{00000000-000D-0000-FFFF-FFFF00000000}"/>
  </bookViews>
  <sheets>
    <sheet name="INDICES" sheetId="3" state="hidden" r:id="rId1"/>
    <sheet name="Hoja2" sheetId="2" state="hidden" r:id="rId2"/>
    <sheet name="Hoja2 (2)" sheetId="4" state="hidden" r:id="rId3"/>
    <sheet name="Derechos de Votos" sheetId="21" state="hidden" r:id="rId4"/>
    <sheet name="CALIFICACION" sheetId="20" r:id="rId5"/>
    <sheet name="CREDITOS PRESENTADOS" sheetId="22" r:id="rId6"/>
  </sheets>
  <definedNames>
    <definedName name="_xlnm._FilterDatabase" localSheetId="4" hidden="1">CALIFICACION!$A$1:$R$77</definedName>
    <definedName name="_xlnm._FilterDatabase" localSheetId="3" hidden="1">'Derechos de Votos'!$J$1:$J$269</definedName>
    <definedName name="_xlnm.Print_Area" localSheetId="4">CALIFICACION!$A$1:$Q$372</definedName>
    <definedName name="_xlnm.Print_Area" localSheetId="3">'Derechos de Votos'!$A$1:$Q$266</definedName>
    <definedName name="ipc_total_ano" localSheetId="0">INDICES!$B$1:$G$779</definedName>
    <definedName name="ipc_total_ano_1" localSheetId="0">INDICES!$B$1:$G$779</definedName>
    <definedName name="_xlnm.Print_Titles" localSheetId="4">CALIFICACION!$2:$8</definedName>
    <definedName name="_xlnm.Print_Titles" localSheetId="3">'Derechos de Votos'!$1:$6</definedName>
  </definedNames>
  <calcPr calcId="191029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58" i="20" l="1"/>
  <c r="L160" i="20"/>
  <c r="L157" i="20"/>
  <c r="L85" i="20"/>
  <c r="O154" i="20"/>
  <c r="O131" i="20"/>
  <c r="O132" i="20" s="1"/>
  <c r="L37" i="20"/>
  <c r="L10" i="20"/>
  <c r="L367" i="20"/>
  <c r="O343" i="20" l="1"/>
  <c r="L217" i="20"/>
  <c r="K57" i="20"/>
  <c r="L75" i="20"/>
  <c r="O74" i="20"/>
  <c r="O75" i="20" s="1"/>
  <c r="L218" i="20" l="1"/>
  <c r="P74" i="20"/>
  <c r="P75" i="20" s="1"/>
  <c r="K321" i="20" l="1"/>
  <c r="L184" i="20"/>
  <c r="L73" i="20"/>
  <c r="O72" i="20"/>
  <c r="P72" i="20" s="1"/>
  <c r="P73" i="20" s="1"/>
  <c r="L71" i="20"/>
  <c r="O70" i="20"/>
  <c r="P70" i="20" s="1"/>
  <c r="P71" i="20" s="1"/>
  <c r="O61" i="20"/>
  <c r="L62" i="20"/>
  <c r="L63" i="20" s="1"/>
  <c r="K37" i="20"/>
  <c r="O62" i="20" l="1"/>
  <c r="O63" i="20" s="1"/>
  <c r="P61" i="20"/>
  <c r="P62" i="20" s="1"/>
  <c r="P63" i="20" s="1"/>
  <c r="O73" i="20"/>
  <c r="O71" i="20"/>
  <c r="O133" i="20"/>
  <c r="O134" i="20" s="1"/>
  <c r="O135" i="20"/>
  <c r="O136" i="20" s="1"/>
  <c r="O137" i="20"/>
  <c r="O138" i="20" s="1"/>
  <c r="O139" i="20"/>
  <c r="O140" i="20" s="1"/>
  <c r="O141" i="20"/>
  <c r="O144" i="20" s="1"/>
  <c r="O145" i="20"/>
  <c r="O146" i="20" s="1"/>
  <c r="O147" i="20"/>
  <c r="O148" i="20" s="1"/>
  <c r="O149" i="20"/>
  <c r="O150" i="20" s="1"/>
  <c r="O151" i="20"/>
  <c r="O156" i="20"/>
  <c r="O157" i="20" s="1"/>
  <c r="O158" i="20"/>
  <c r="O159" i="20"/>
  <c r="O161" i="20"/>
  <c r="O162" i="20" s="1"/>
  <c r="O163" i="20"/>
  <c r="O164" i="20" s="1"/>
  <c r="O165" i="20"/>
  <c r="O166" i="20" s="1"/>
  <c r="O167" i="20"/>
  <c r="O168" i="20" s="1"/>
  <c r="O169" i="20"/>
  <c r="O170" i="20" s="1"/>
  <c r="O171" i="20"/>
  <c r="O172" i="20" s="1"/>
  <c r="O173" i="20"/>
  <c r="O174" i="20" s="1"/>
  <c r="O175" i="20"/>
  <c r="O176" i="20" s="1"/>
  <c r="O177" i="20"/>
  <c r="O178" i="20" s="1"/>
  <c r="O179" i="20"/>
  <c r="O180" i="20" s="1"/>
  <c r="O181" i="20"/>
  <c r="O182" i="20" s="1"/>
  <c r="O183" i="20"/>
  <c r="O184" i="20" s="1"/>
  <c r="O185" i="20"/>
  <c r="O186" i="20" s="1"/>
  <c r="O190" i="20"/>
  <c r="O193" i="20" s="1"/>
  <c r="O194" i="20"/>
  <c r="O195" i="20" s="1"/>
  <c r="O196" i="20"/>
  <c r="O197" i="20" s="1"/>
  <c r="O198" i="20"/>
  <c r="O199" i="20" s="1"/>
  <c r="O200" i="20"/>
  <c r="O201" i="20"/>
  <c r="O203" i="20"/>
  <c r="O204" i="20" s="1"/>
  <c r="O205" i="20"/>
  <c r="O206" i="20" s="1"/>
  <c r="O207" i="20"/>
  <c r="O208" i="20"/>
  <c r="O210" i="20"/>
  <c r="O211" i="20"/>
  <c r="L321" i="20"/>
  <c r="L44" i="20"/>
  <c r="L42" i="20"/>
  <c r="L372" i="20"/>
  <c r="K372" i="20"/>
  <c r="O371" i="20"/>
  <c r="O160" i="20" l="1"/>
  <c r="O212" i="20"/>
  <c r="O209" i="20"/>
  <c r="O202" i="20"/>
  <c r="O372" i="20"/>
  <c r="P371" i="20"/>
  <c r="O34" i="20"/>
  <c r="P34" i="20" s="1"/>
  <c r="O33" i="20"/>
  <c r="P33" i="20" s="1"/>
  <c r="O32" i="20"/>
  <c r="O31" i="20"/>
  <c r="O30" i="20"/>
  <c r="O29" i="20"/>
  <c r="O20" i="20"/>
  <c r="P20" i="20" s="1"/>
  <c r="O19" i="20"/>
  <c r="P19" i="20" s="1"/>
  <c r="P372" i="20" l="1"/>
  <c r="P29" i="20"/>
  <c r="P30" i="20"/>
  <c r="P31" i="20"/>
  <c r="P32" i="20"/>
  <c r="P321" i="20"/>
  <c r="O321" i="20"/>
  <c r="L342" i="20"/>
  <c r="L340" i="20"/>
  <c r="L338" i="20"/>
  <c r="L334" i="20"/>
  <c r="L332" i="20"/>
  <c r="L330" i="20"/>
  <c r="L328" i="20"/>
  <c r="L325" i="20"/>
  <c r="L323" i="20"/>
  <c r="P211" i="20"/>
  <c r="P210" i="20"/>
  <c r="P208" i="20"/>
  <c r="P207" i="20"/>
  <c r="P205" i="20"/>
  <c r="P206" i="20" s="1"/>
  <c r="P203" i="20"/>
  <c r="P204" i="20" s="1"/>
  <c r="P201" i="20"/>
  <c r="P200" i="20"/>
  <c r="P196" i="20"/>
  <c r="P197" i="20" s="1"/>
  <c r="P194" i="20"/>
  <c r="P195" i="20" s="1"/>
  <c r="P190" i="20"/>
  <c r="P193" i="20" s="1"/>
  <c r="P185" i="20"/>
  <c r="P186" i="20" s="1"/>
  <c r="P183" i="20"/>
  <c r="P184" i="20" s="1"/>
  <c r="P181" i="20"/>
  <c r="P182" i="20" s="1"/>
  <c r="P179" i="20"/>
  <c r="P180" i="20" s="1"/>
  <c r="P177" i="20"/>
  <c r="P178" i="20" s="1"/>
  <c r="P175" i="20"/>
  <c r="P176" i="20" s="1"/>
  <c r="P173" i="20"/>
  <c r="P174" i="20" s="1"/>
  <c r="P171" i="20"/>
  <c r="P172" i="20" s="1"/>
  <c r="P169" i="20"/>
  <c r="P170" i="20" s="1"/>
  <c r="P165" i="20"/>
  <c r="P166" i="20" s="1"/>
  <c r="P163" i="20"/>
  <c r="P164" i="20" s="1"/>
  <c r="P161" i="20"/>
  <c r="P162" i="20" s="1"/>
  <c r="P159" i="20"/>
  <c r="P158" i="20"/>
  <c r="P156" i="20"/>
  <c r="P157" i="20" s="1"/>
  <c r="P154" i="20"/>
  <c r="P151" i="20"/>
  <c r="P149" i="20"/>
  <c r="P150" i="20" s="1"/>
  <c r="P147" i="20"/>
  <c r="P148" i="20" s="1"/>
  <c r="P145" i="20"/>
  <c r="P146" i="20" s="1"/>
  <c r="P141" i="20"/>
  <c r="P144" i="20" s="1"/>
  <c r="P139" i="20"/>
  <c r="P140" i="20" s="1"/>
  <c r="P137" i="20"/>
  <c r="P138" i="20" s="1"/>
  <c r="P133" i="20"/>
  <c r="P134" i="20" s="1"/>
  <c r="P131" i="20"/>
  <c r="P132" i="20" s="1"/>
  <c r="O128" i="20"/>
  <c r="O126" i="20"/>
  <c r="O124" i="20"/>
  <c r="O125" i="20" s="1"/>
  <c r="O122" i="20"/>
  <c r="O123" i="20" s="1"/>
  <c r="O120" i="20"/>
  <c r="O121" i="20" s="1"/>
  <c r="O118" i="20"/>
  <c r="P118" i="20" s="1"/>
  <c r="O117" i="20"/>
  <c r="P117" i="20" s="1"/>
  <c r="O116" i="20"/>
  <c r="O114" i="20"/>
  <c r="P114" i="20" s="1"/>
  <c r="O113" i="20"/>
  <c r="P113" i="20" s="1"/>
  <c r="O112" i="20"/>
  <c r="O110" i="20"/>
  <c r="P110" i="20" s="1"/>
  <c r="O109" i="20"/>
  <c r="O107" i="20"/>
  <c r="O108" i="20" s="1"/>
  <c r="O105" i="20"/>
  <c r="P105" i="20" s="1"/>
  <c r="O104" i="20"/>
  <c r="O102" i="20"/>
  <c r="P102" i="20" s="1"/>
  <c r="O101" i="20"/>
  <c r="O99" i="20"/>
  <c r="P99" i="20" s="1"/>
  <c r="O98" i="20"/>
  <c r="O96" i="20"/>
  <c r="P96" i="20" s="1"/>
  <c r="O93" i="20"/>
  <c r="P93" i="20" s="1"/>
  <c r="O92" i="20"/>
  <c r="O94" i="20" s="1"/>
  <c r="O90" i="20"/>
  <c r="O91" i="20" s="1"/>
  <c r="O88" i="20"/>
  <c r="P88" i="20" s="1"/>
  <c r="O87" i="20"/>
  <c r="P87" i="20" s="1"/>
  <c r="O86" i="20"/>
  <c r="O84" i="20"/>
  <c r="P84" i="20" s="1"/>
  <c r="O83" i="20"/>
  <c r="P83" i="20" s="1"/>
  <c r="O82" i="20"/>
  <c r="L129" i="20"/>
  <c r="L127" i="20"/>
  <c r="L125" i="20"/>
  <c r="L123" i="20"/>
  <c r="L121" i="20"/>
  <c r="L119" i="20"/>
  <c r="L115" i="20"/>
  <c r="L111" i="20"/>
  <c r="L108" i="20"/>
  <c r="L106" i="20"/>
  <c r="L103" i="20"/>
  <c r="L100" i="20"/>
  <c r="L91" i="20"/>
  <c r="L94" i="20"/>
  <c r="L89" i="20"/>
  <c r="P341" i="20"/>
  <c r="P342" i="20" s="1"/>
  <c r="P339" i="20"/>
  <c r="P340" i="20" s="1"/>
  <c r="P337" i="20"/>
  <c r="P336" i="20"/>
  <c r="P335" i="20"/>
  <c r="P333" i="20"/>
  <c r="P334" i="20" s="1"/>
  <c r="P331" i="20"/>
  <c r="P332" i="20" s="1"/>
  <c r="P329" i="20"/>
  <c r="P330" i="20" s="1"/>
  <c r="P327" i="20"/>
  <c r="P326" i="20"/>
  <c r="P324" i="20"/>
  <c r="P325" i="20" s="1"/>
  <c r="P322" i="20"/>
  <c r="P323" i="20" s="1"/>
  <c r="O68" i="20"/>
  <c r="P68" i="20" s="1"/>
  <c r="P69" i="20" s="1"/>
  <c r="O66" i="20"/>
  <c r="P66" i="20" s="1"/>
  <c r="P67" i="20" s="1"/>
  <c r="O64" i="20"/>
  <c r="P60" i="20"/>
  <c r="O60" i="20"/>
  <c r="K60" i="20"/>
  <c r="O58" i="20"/>
  <c r="P58" i="20" s="1"/>
  <c r="O55" i="20"/>
  <c r="P55" i="20" s="1"/>
  <c r="P56" i="20" s="1"/>
  <c r="O53" i="20"/>
  <c r="P53" i="20" s="1"/>
  <c r="P54" i="20" s="1"/>
  <c r="O51" i="20"/>
  <c r="P51" i="20" s="1"/>
  <c r="P52" i="20" s="1"/>
  <c r="O49" i="20"/>
  <c r="P49" i="20" s="1"/>
  <c r="P50" i="20" s="1"/>
  <c r="O47" i="20"/>
  <c r="P47" i="20" s="1"/>
  <c r="P48" i="20" s="1"/>
  <c r="O45" i="20"/>
  <c r="P45" i="20" s="1"/>
  <c r="P46" i="20" s="1"/>
  <c r="O43" i="20"/>
  <c r="O41" i="20"/>
  <c r="P41" i="20" s="1"/>
  <c r="P42" i="20" s="1"/>
  <c r="O39" i="20"/>
  <c r="O36" i="20"/>
  <c r="O37" i="20" s="1"/>
  <c r="O9" i="20"/>
  <c r="L69" i="20"/>
  <c r="L67" i="20"/>
  <c r="K67" i="20"/>
  <c r="K10" i="20"/>
  <c r="L56" i="20"/>
  <c r="L54" i="20"/>
  <c r="L52" i="20"/>
  <c r="L50" i="20"/>
  <c r="L48" i="20"/>
  <c r="L46" i="20"/>
  <c r="L40" i="20"/>
  <c r="L153" i="20"/>
  <c r="L152" i="20"/>
  <c r="L187" i="20"/>
  <c r="L188" i="20"/>
  <c r="L59" i="20"/>
  <c r="L60" i="20" s="1"/>
  <c r="K65" i="20"/>
  <c r="L65" i="20"/>
  <c r="L28" i="20"/>
  <c r="O28" i="20" s="1"/>
  <c r="P28" i="20" s="1"/>
  <c r="K27" i="20"/>
  <c r="L27" i="20"/>
  <c r="O27" i="20" s="1"/>
  <c r="P27" i="20" s="1"/>
  <c r="L26" i="20"/>
  <c r="O26" i="20" s="1"/>
  <c r="K26" i="20"/>
  <c r="L25" i="20"/>
  <c r="O25" i="20" s="1"/>
  <c r="P25" i="20" s="1"/>
  <c r="K24" i="20"/>
  <c r="L24" i="20"/>
  <c r="O24" i="20" s="1"/>
  <c r="P24" i="20" s="1"/>
  <c r="O23" i="20"/>
  <c r="P23" i="20" s="1"/>
  <c r="O22" i="20"/>
  <c r="P22" i="20" s="1"/>
  <c r="O21" i="20"/>
  <c r="L18" i="20"/>
  <c r="O18" i="20" s="1"/>
  <c r="K18" i="20"/>
  <c r="L17" i="20"/>
  <c r="O17" i="20" s="1"/>
  <c r="P17" i="20" s="1"/>
  <c r="K16" i="20"/>
  <c r="L16" i="20"/>
  <c r="O16" i="20" s="1"/>
  <c r="P16" i="20" s="1"/>
  <c r="K15" i="20"/>
  <c r="L15" i="20"/>
  <c r="O15" i="20" s="1"/>
  <c r="L14" i="20"/>
  <c r="O14" i="20" s="1"/>
  <c r="P14" i="20" s="1"/>
  <c r="L13" i="20"/>
  <c r="O13" i="20" s="1"/>
  <c r="P13" i="20" s="1"/>
  <c r="K13" i="20"/>
  <c r="L12" i="20"/>
  <c r="O12" i="20" s="1"/>
  <c r="P12" i="20" s="1"/>
  <c r="K12" i="20"/>
  <c r="K11" i="20"/>
  <c r="L11" i="20"/>
  <c r="H74" i="4"/>
  <c r="O115" i="20" l="1"/>
  <c r="L155" i="20"/>
  <c r="L213" i="20" s="1"/>
  <c r="L57" i="20"/>
  <c r="O85" i="20"/>
  <c r="O103" i="20"/>
  <c r="O106" i="20"/>
  <c r="O119" i="20"/>
  <c r="O111" i="20"/>
  <c r="P64" i="20"/>
  <c r="P65" i="20" s="1"/>
  <c r="P76" i="20" s="1"/>
  <c r="O65" i="20"/>
  <c r="P98" i="20"/>
  <c r="P100" i="20" s="1"/>
  <c r="O100" i="20"/>
  <c r="P86" i="20"/>
  <c r="O89" i="20"/>
  <c r="P39" i="20"/>
  <c r="P40" i="20" s="1"/>
  <c r="P57" i="20" s="1"/>
  <c r="O40" i="20"/>
  <c r="P126" i="20"/>
  <c r="P127" i="20" s="1"/>
  <c r="O127" i="20"/>
  <c r="P128" i="20"/>
  <c r="P129" i="20" s="1"/>
  <c r="O129" i="20"/>
  <c r="P43" i="20"/>
  <c r="P44" i="20" s="1"/>
  <c r="O44" i="20"/>
  <c r="P92" i="20"/>
  <c r="P94" i="20" s="1"/>
  <c r="O10" i="20"/>
  <c r="P90" i="20"/>
  <c r="P91" i="20" s="1"/>
  <c r="L35" i="20"/>
  <c r="L38" i="20" s="1"/>
  <c r="L76" i="20"/>
  <c r="P82" i="20"/>
  <c r="P85" i="20" s="1"/>
  <c r="L343" i="20"/>
  <c r="K76" i="20"/>
  <c r="P104" i="20"/>
  <c r="P106" i="20" s="1"/>
  <c r="O152" i="20"/>
  <c r="O153" i="20"/>
  <c r="P153" i="20" s="1"/>
  <c r="P112" i="20"/>
  <c r="P115" i="20" s="1"/>
  <c r="P124" i="20"/>
  <c r="P125" i="20" s="1"/>
  <c r="P116" i="20"/>
  <c r="P119" i="20" s="1"/>
  <c r="O188" i="20"/>
  <c r="P188" i="20" s="1"/>
  <c r="P107" i="20"/>
  <c r="P108" i="20" s="1"/>
  <c r="O187" i="20"/>
  <c r="O189" i="20" s="1"/>
  <c r="P109" i="20"/>
  <c r="P111" i="20" s="1"/>
  <c r="P120" i="20"/>
  <c r="P121" i="20" s="1"/>
  <c r="P122" i="20"/>
  <c r="P123" i="20" s="1"/>
  <c r="P101" i="20"/>
  <c r="P103" i="20" s="1"/>
  <c r="P36" i="20"/>
  <c r="P37" i="20" s="1"/>
  <c r="K35" i="20"/>
  <c r="O11" i="20"/>
  <c r="O35" i="20" s="1"/>
  <c r="P18" i="20"/>
  <c r="P26" i="20"/>
  <c r="P21" i="20"/>
  <c r="P15" i="20"/>
  <c r="P202" i="20"/>
  <c r="P212" i="20"/>
  <c r="P135" i="20"/>
  <c r="P136" i="20" s="1"/>
  <c r="P167" i="20"/>
  <c r="P168" i="20" s="1"/>
  <c r="P198" i="20"/>
  <c r="P199" i="20" s="1"/>
  <c r="P160" i="20"/>
  <c r="L97" i="20"/>
  <c r="L130" i="20" s="1"/>
  <c r="P89" i="20"/>
  <c r="P209" i="20"/>
  <c r="P338" i="20"/>
  <c r="P328" i="20"/>
  <c r="P343" i="20" s="1"/>
  <c r="P9" i="20"/>
  <c r="O50" i="20"/>
  <c r="O67" i="20"/>
  <c r="O48" i="20"/>
  <c r="O46" i="20"/>
  <c r="O69" i="20"/>
  <c r="O42" i="20"/>
  <c r="O56" i="20"/>
  <c r="O52" i="20"/>
  <c r="O54" i="20"/>
  <c r="L344" i="20" l="1"/>
  <c r="O155" i="20"/>
  <c r="O213" i="20" s="1"/>
  <c r="O38" i="20"/>
  <c r="O57" i="20"/>
  <c r="O76" i="20"/>
  <c r="P10" i="20"/>
  <c r="L77" i="20"/>
  <c r="K77" i="20"/>
  <c r="P187" i="20"/>
  <c r="P189" i="20" s="1"/>
  <c r="P152" i="20"/>
  <c r="P155" i="20" s="1"/>
  <c r="P213" i="20" s="1"/>
  <c r="P11" i="20"/>
  <c r="P35" i="20" s="1"/>
  <c r="O95" i="20"/>
  <c r="O77" i="20" l="1"/>
  <c r="P95" i="20"/>
  <c r="P97" i="20" s="1"/>
  <c r="P130" i="20" s="1"/>
  <c r="O97" i="20"/>
  <c r="O130" i="20" s="1"/>
  <c r="R213" i="20" s="1"/>
  <c r="P38" i="20"/>
  <c r="P77" i="20" s="1"/>
  <c r="L345" i="20"/>
  <c r="O214" i="20" l="1"/>
  <c r="O215" i="20"/>
  <c r="O216" i="20"/>
  <c r="P215" i="20"/>
  <c r="P216" i="20"/>
  <c r="O217" i="20" l="1"/>
  <c r="O218" i="20" s="1"/>
  <c r="O344" i="20" s="1"/>
  <c r="O345" i="20" s="1"/>
  <c r="P214" i="20"/>
  <c r="P217" i="20" s="1"/>
  <c r="P218" i="20" s="1"/>
  <c r="Q214" i="20"/>
  <c r="O346" i="20" l="1"/>
  <c r="P344" i="20"/>
  <c r="P345" i="20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usuario\AppData\Local\Temp\ipc_total-ano.iqy" name="ipc_total-ano1" type="4" refreshedVersion="3" background="1" saveData="1">
    <webPr consecutive="1" xl2000="1" url="http://obiee.banrep.gov.co/analytics/saw.dll?Go&amp;NQUser=publico&amp;NQPassword=publico&amp;Path=/shared/Consulta%20Series%20Estadisticas%20desde%20Excel/1.%20IPC%20base%202008/1.2.%20Por%20anno/1.2.1.%20Total%20nacional%20-%20IQY&amp;Action=Navigate" htmlTables="1" htmlFormat="all"/>
  </connection>
  <connection id="2" xr16:uid="{00000000-0015-0000-FFFF-FFFF01000000}" odcFile="C:\Users\usuario\AppData\Local\Temp\ipc_total-ano.iqy" name="ipc_total-ano11" type="4" refreshedVersion="3" background="1" saveData="1">
    <webPr consecutive="1" xl2000="1" url="http://obiee.banrep.gov.co/analytics/saw.dll?Go&amp;NQUser=publico&amp;NQPassword=publico&amp;Path=/shared/Consulta%20Series%20Estadisticas%20desde%20Excel/1.%20IPC%20base%202008/1.2.%20Por%20anno/1.2.1.%20Total%20nacional%20-%20IQY&amp;Action=Navigate" htmlTables="1" htmlFormat="all"/>
  </connection>
</connections>
</file>

<file path=xl/sharedStrings.xml><?xml version="1.0" encoding="utf-8"?>
<sst xmlns="http://schemas.openxmlformats.org/spreadsheetml/2006/main" count="3950" uniqueCount="833">
  <si>
    <t>ACREEDOR</t>
  </si>
  <si>
    <t>IDENTIFICACIÓN</t>
  </si>
  <si>
    <t>DOCUMENTO</t>
  </si>
  <si>
    <t>FECHA DE EMISIÓN</t>
  </si>
  <si>
    <t>FECHA DE VENCIMIENTO</t>
  </si>
  <si>
    <t>DÍAS DE MORA</t>
  </si>
  <si>
    <t>IVONNE ANDREA BOHÓRQUEZ</t>
  </si>
  <si>
    <t>PRIMAS, VACACIONES, CESANTÍAS E INTERESES SOBRE CESANTÍAS HASTA EL 2012</t>
  </si>
  <si>
    <t>JUAN CARLOS CAICEDO REYES</t>
  </si>
  <si>
    <t>PRIMAS, VACACIONES, CESANTÍAS E INTERESES SOBRE CESANTÍAS HASTA EL 2013</t>
  </si>
  <si>
    <t>PRIMAS, VACACIONES, CESANTÍAS E INTERESES SOBRE CESANTÍAS HASTA EL 2014</t>
  </si>
  <si>
    <t>PRIMAS, VACACIONES, CESANTÍAS E INTERESES SOBRE CESANTÍAS HASTA EL 2015</t>
  </si>
  <si>
    <t>HERNÁN DARIO ORTIZ LINARES</t>
  </si>
  <si>
    <t>PRIMAS, VACACIONES, CESANTÍAS E INTERESES SOBRE CESANTÍAS DEL 2015</t>
  </si>
  <si>
    <t xml:space="preserve">JOHN ESNEIDER DIAZ </t>
  </si>
  <si>
    <t>LIZ GERALDINE SANCHEZ</t>
  </si>
  <si>
    <t>SURA</t>
  </si>
  <si>
    <t xml:space="preserve">ACUERDO DE PAGO </t>
  </si>
  <si>
    <t>CENTRAL DE INVERSIONES</t>
  </si>
  <si>
    <t>OBLIGACIÓN No.10623000489</t>
  </si>
  <si>
    <t>COLPATRIA</t>
  </si>
  <si>
    <t>OBLIGACIÓN No.4581014118 y No. 4585527404</t>
  </si>
  <si>
    <t>ROBERTO BOHÓRQUEZ R.</t>
  </si>
  <si>
    <t>PAGARÉ</t>
  </si>
  <si>
    <t>LANDSCAPE ARQUITECTURA SAS</t>
  </si>
  <si>
    <t>W.C. PORTATILES DE COLOMBIA</t>
  </si>
  <si>
    <t>FACTURA No. 2030</t>
  </si>
  <si>
    <t>FACTURA No. 2117</t>
  </si>
  <si>
    <t>FACTURA No. 2199</t>
  </si>
  <si>
    <t>FACTURA No. 2279</t>
  </si>
  <si>
    <t>INTERDICO LTDA</t>
  </si>
  <si>
    <t>FACTURA No. 3206</t>
  </si>
  <si>
    <t>ESTRUCTURAS SOSTENIBLES SAS</t>
  </si>
  <si>
    <t>FACTURA No. 050</t>
  </si>
  <si>
    <t>GRUPO PEBEL SAS</t>
  </si>
  <si>
    <t>FACTURA No. 002</t>
  </si>
  <si>
    <t xml:space="preserve">TRANSPORTES Y SUMINISTROS </t>
  </si>
  <si>
    <t>FACTURA No. 2391</t>
  </si>
  <si>
    <t>FACTURA No. 2392</t>
  </si>
  <si>
    <t>FACTURA No. 2393</t>
  </si>
  <si>
    <t>FACTURA No. 2394</t>
  </si>
  <si>
    <t>FACTURA No. 2395</t>
  </si>
  <si>
    <t>RICARDO PEÑA</t>
  </si>
  <si>
    <t>FACTURA No. 2590</t>
  </si>
  <si>
    <t>DIANA BELTRAN</t>
  </si>
  <si>
    <t>FACTURA No. 2591</t>
  </si>
  <si>
    <t>LIZETH AVILA</t>
  </si>
  <si>
    <t>FACTURA No. 2805</t>
  </si>
  <si>
    <t>FACTURA No. 2343</t>
  </si>
  <si>
    <t>FACTURA No. 568</t>
  </si>
  <si>
    <t>EKIKON</t>
  </si>
  <si>
    <t>900.192.713-0</t>
  </si>
  <si>
    <t>FACTURA No. 569</t>
  </si>
  <si>
    <t>DANIEL LUGO</t>
  </si>
  <si>
    <t>CUENTA DE COBRO</t>
  </si>
  <si>
    <t>FACTURA No. 1570</t>
  </si>
  <si>
    <t>FACTURA No. 1571</t>
  </si>
  <si>
    <t>ECOBAÑO LTDA</t>
  </si>
  <si>
    <t>830.085.399-9</t>
  </si>
  <si>
    <t>ORDEN DE SERVICIO</t>
  </si>
  <si>
    <t>FUNDACIÓN PRABYC</t>
  </si>
  <si>
    <t>900.849.109-3</t>
  </si>
  <si>
    <t>FACTURA 001</t>
  </si>
  <si>
    <t>SALARIOS</t>
  </si>
  <si>
    <t>ACREEDOR FINANCIERO</t>
  </si>
  <si>
    <t>OBLIGACIONES FINANCIERAS</t>
  </si>
  <si>
    <t>OTROS ACREEDORES</t>
  </si>
  <si>
    <t>PROVEEDORES</t>
  </si>
  <si>
    <t>ACREEDOR TANSP</t>
  </si>
  <si>
    <t>SOCIOS</t>
  </si>
  <si>
    <t>(en blanco)</t>
  </si>
  <si>
    <t>Total general</t>
  </si>
  <si>
    <t>ACREEDOR2</t>
  </si>
  <si>
    <t>Total OBLIGACIONES FINANCIERAS</t>
  </si>
  <si>
    <t>Total PROVEEDORES</t>
  </si>
  <si>
    <t>Total ACREEDOR FINANCIERO</t>
  </si>
  <si>
    <t>GEOTRANSPORTES</t>
  </si>
  <si>
    <t>Total ACREEDOR TANSP</t>
  </si>
  <si>
    <t>Total OTROS ACREEDORES</t>
  </si>
  <si>
    <t>Total SALARIOS</t>
  </si>
  <si>
    <t>Total SOCIOS</t>
  </si>
  <si>
    <t>Total (en blanco)</t>
  </si>
  <si>
    <t>900.113.661-9</t>
  </si>
  <si>
    <t>Total</t>
  </si>
  <si>
    <t xml:space="preserve"> SALDO PENDIENTE DE PAGO</t>
  </si>
  <si>
    <t>FACTURA No. 0017</t>
  </si>
  <si>
    <t>HONORARIOS</t>
  </si>
  <si>
    <t>Total HONORARIOS</t>
  </si>
  <si>
    <t>52.385.031</t>
  </si>
  <si>
    <t>79.812.945</t>
  </si>
  <si>
    <t>1.031.138.455</t>
  </si>
  <si>
    <t>1.013.144.447</t>
  </si>
  <si>
    <t>1.010.222.685</t>
  </si>
  <si>
    <t>17.056.718</t>
  </si>
  <si>
    <t>52.385.032</t>
  </si>
  <si>
    <t>79.943.958</t>
  </si>
  <si>
    <t>79.937.532</t>
  </si>
  <si>
    <t>1.074.415.910</t>
  </si>
  <si>
    <t>1.013.612.196</t>
  </si>
  <si>
    <t>800.256.191-9</t>
  </si>
  <si>
    <t>860.042.945-5</t>
  </si>
  <si>
    <t>860.034.594-1</t>
  </si>
  <si>
    <t>900.431.101-1</t>
  </si>
  <si>
    <t>900.567.736-0</t>
  </si>
  <si>
    <t>800.186.224-3</t>
  </si>
  <si>
    <t>900.744.331-0</t>
  </si>
  <si>
    <t>900.923.211-3</t>
  </si>
  <si>
    <t>79.557.427-4</t>
  </si>
  <si>
    <t>DIAN</t>
  </si>
  <si>
    <t>IMPUESTOS</t>
  </si>
  <si>
    <t>IVA 6TO BIM 2013</t>
  </si>
  <si>
    <t>IVA 4TO BIM 2014</t>
  </si>
  <si>
    <t>IVA 2DO BIM 2015</t>
  </si>
  <si>
    <t>IVA 6TO BIM 2015</t>
  </si>
  <si>
    <t>IVA 1ER BIM 2016</t>
  </si>
  <si>
    <t>RENTA 2013</t>
  </si>
  <si>
    <t>RENTA 2014</t>
  </si>
  <si>
    <t>RENTA 2015</t>
  </si>
  <si>
    <t>RENTA 2016</t>
  </si>
  <si>
    <t>RENTA CREE 2015</t>
  </si>
  <si>
    <t>RENTA CREE 2016</t>
  </si>
  <si>
    <t>PATRIMONIO</t>
  </si>
  <si>
    <t>Total IMPUESTOS</t>
  </si>
  <si>
    <t>CLASE</t>
  </si>
  <si>
    <t>A</t>
  </si>
  <si>
    <t>C</t>
  </si>
  <si>
    <t>D</t>
  </si>
  <si>
    <t>PRIMERA CLASE</t>
  </si>
  <si>
    <t>QUINTA CLASE</t>
  </si>
  <si>
    <t>Índice de precios al consumidor (IPC)</t>
  </si>
  <si>
    <t>1.2.1 Total nacional - Serie por año</t>
  </si>
  <si>
    <t>Índice y variación porcentual mensual, año corrido y anual</t>
  </si>
  <si>
    <t>Información disponible desde julio de 1954</t>
  </si>
  <si>
    <t>base: diciembre 2008 = 100</t>
  </si>
  <si>
    <t>FECHA</t>
  </si>
  <si>
    <t>Año Mes</t>
  </si>
  <si>
    <t>Índice</t>
  </si>
  <si>
    <t>Variación mensual (%)</t>
  </si>
  <si>
    <t>Variación año corrido (%)</t>
  </si>
  <si>
    <t>Variación anual (%)</t>
  </si>
  <si>
    <t>0,25%</t>
  </si>
  <si>
    <t>1,21%</t>
  </si>
  <si>
    <t>2,02%</t>
  </si>
  <si>
    <t>0,28%</t>
  </si>
  <si>
    <t>1,49%</t>
  </si>
  <si>
    <t>2,00%</t>
  </si>
  <si>
    <t>0,23%</t>
  </si>
  <si>
    <t>1,73%</t>
  </si>
  <si>
    <t>2,16%</t>
  </si>
  <si>
    <t>0,04%</t>
  </si>
  <si>
    <t>1,77%</t>
  </si>
  <si>
    <t>2,22%</t>
  </si>
  <si>
    <t>0,08%</t>
  </si>
  <si>
    <t>1,86%</t>
  </si>
  <si>
    <t>2,27%</t>
  </si>
  <si>
    <t>0,29%</t>
  </si>
  <si>
    <t>-0,26%</t>
  </si>
  <si>
    <t>1,89%</t>
  </si>
  <si>
    <t>1,84%</t>
  </si>
  <si>
    <t>-0,22%</t>
  </si>
  <si>
    <t>1,67%</t>
  </si>
  <si>
    <t>1,76%</t>
  </si>
  <si>
    <t>0,26%</t>
  </si>
  <si>
    <t>1,94%</t>
  </si>
  <si>
    <t>0,49%</t>
  </si>
  <si>
    <t>2,13%</t>
  </si>
  <si>
    <t>0,63%</t>
  </si>
  <si>
    <t>1,12%</t>
  </si>
  <si>
    <t>2,32%</t>
  </si>
  <si>
    <t>0,39%</t>
  </si>
  <si>
    <t>1,52%</t>
  </si>
  <si>
    <t>2,51%</t>
  </si>
  <si>
    <t>0,46%</t>
  </si>
  <si>
    <t>1,98%</t>
  </si>
  <si>
    <t>2,72%</t>
  </si>
  <si>
    <t>0,48%</t>
  </si>
  <si>
    <t>2,48%</t>
  </si>
  <si>
    <t>2,93%</t>
  </si>
  <si>
    <t>0,09%</t>
  </si>
  <si>
    <t>2,57%</t>
  </si>
  <si>
    <t>2,79%</t>
  </si>
  <si>
    <t>0,15%</t>
  </si>
  <si>
    <t>2,73%</t>
  </si>
  <si>
    <t>2,89%</t>
  </si>
  <si>
    <t>0,20%</t>
  </si>
  <si>
    <t>2,94%</t>
  </si>
  <si>
    <t>3,02%</t>
  </si>
  <si>
    <t>0,14%</t>
  </si>
  <si>
    <t>3,08%</t>
  </si>
  <si>
    <t>2,86%</t>
  </si>
  <si>
    <t>0,16%</t>
  </si>
  <si>
    <t>3,25%</t>
  </si>
  <si>
    <t>3,29%</t>
  </si>
  <si>
    <t>0,13%</t>
  </si>
  <si>
    <t>3,38%</t>
  </si>
  <si>
    <t>3,65%</t>
  </si>
  <si>
    <t>0,27%</t>
  </si>
  <si>
    <t>3,66%</t>
  </si>
  <si>
    <t>0,64%</t>
  </si>
  <si>
    <t>3,82%</t>
  </si>
  <si>
    <t>1,15%</t>
  </si>
  <si>
    <t>1,80%</t>
  </si>
  <si>
    <t>4,36%</t>
  </si>
  <si>
    <t>0,59%</t>
  </si>
  <si>
    <t>2,40%</t>
  </si>
  <si>
    <t>4,56%</t>
  </si>
  <si>
    <t>0,54%</t>
  </si>
  <si>
    <t>2,95%</t>
  </si>
  <si>
    <t>4,64%</t>
  </si>
  <si>
    <t>3,22%</t>
  </si>
  <si>
    <t>4,41%</t>
  </si>
  <si>
    <t>0,10%</t>
  </si>
  <si>
    <t>3,33%</t>
  </si>
  <si>
    <t>4,42%</t>
  </si>
  <si>
    <t>0,19%</t>
  </si>
  <si>
    <t>3,52%</t>
  </si>
  <si>
    <t>4,46%</t>
  </si>
  <si>
    <t>4,02%</t>
  </si>
  <si>
    <t>4,74%</t>
  </si>
  <si>
    <t>0,72%</t>
  </si>
  <si>
    <t>4,76%</t>
  </si>
  <si>
    <t>5,35%</t>
  </si>
  <si>
    <t>0,68%</t>
  </si>
  <si>
    <t>5,47%</t>
  </si>
  <si>
    <t>5,89%</t>
  </si>
  <si>
    <t>0,60%</t>
  </si>
  <si>
    <t>6,11%</t>
  </si>
  <si>
    <t>6,39%</t>
  </si>
  <si>
    <t>0,62%</t>
  </si>
  <si>
    <t>6,77%</t>
  </si>
  <si>
    <t>1,29%</t>
  </si>
  <si>
    <t>7,45%</t>
  </si>
  <si>
    <t>1,28%</t>
  </si>
  <si>
    <t>2,59%</t>
  </si>
  <si>
    <t>7,59%</t>
  </si>
  <si>
    <t>0,94%</t>
  </si>
  <si>
    <t>3,55%</t>
  </si>
  <si>
    <t>7,98%</t>
  </si>
  <si>
    <t>0,50%</t>
  </si>
  <si>
    <t>4,07%</t>
  </si>
  <si>
    <t>7,93%</t>
  </si>
  <si>
    <t>0,51%</t>
  </si>
  <si>
    <t>4,60%</t>
  </si>
  <si>
    <t>8,20%</t>
  </si>
  <si>
    <t>5,10%</t>
  </si>
  <si>
    <t>8,60%</t>
  </si>
  <si>
    <t>0,52%</t>
  </si>
  <si>
    <t>5,65%</t>
  </si>
  <si>
    <t>8,97%</t>
  </si>
  <si>
    <t>-0,32%</t>
  </si>
  <si>
    <t>5,31%</t>
  </si>
  <si>
    <t>8,10%</t>
  </si>
  <si>
    <t>-0,05%</t>
  </si>
  <si>
    <t>5,25%</t>
  </si>
  <si>
    <t>7,27%</t>
  </si>
  <si>
    <t>-0,06%</t>
  </si>
  <si>
    <t>5,19%</t>
  </si>
  <si>
    <t>6,48%</t>
  </si>
  <si>
    <t>0,11%</t>
  </si>
  <si>
    <t>5,96%</t>
  </si>
  <si>
    <t>0,42%</t>
  </si>
  <si>
    <t>5,75%</t>
  </si>
  <si>
    <t>2017-01</t>
  </si>
  <si>
    <t>2017-02</t>
  </si>
  <si>
    <t>2017-03</t>
  </si>
  <si>
    <t>2017-04</t>
  </si>
  <si>
    <t>Fuente: cifras provenientes del Departamento Administrativo Nacional de Estadística (DANE) (www.dane.gov.co).</t>
  </si>
  <si>
    <t>Hasta diciembre de 1978 el IPC corresponde al empalme realizado por el DANE, tomando el promedio ponderado del índice de precios al consumidor de ingresos medios (33%) e ingresos bajos (67%). A partir de 1979 el IPC presentado corresponde al índice de precios al consumidor total nacional ponderado, publicado por el DANE, el cual ha cambiado de base en tres oportunidades: diciembre de 1988, diciembre de 1998 y la base actual diciembre 2008 = 100, la cual incluye nuevo sistema de ponderaciones y nueva canasta de bienes y servicios.</t>
  </si>
  <si>
    <t>Para mayor información consulte la metodología del índice de precios al consumidor en http://www.dane.gov.co/files/investigaciones/fichas/IPC.pdf.</t>
  </si>
  <si>
    <t>1,02%</t>
  </si>
  <si>
    <t>1,01%</t>
  </si>
  <si>
    <t>2,04%</t>
  </si>
  <si>
    <t>5,18%</t>
  </si>
  <si>
    <t>0,47%</t>
  </si>
  <si>
    <t>2,52%</t>
  </si>
  <si>
    <t>4,69%</t>
  </si>
  <si>
    <t>3,00%</t>
  </si>
  <si>
    <t>4,66%</t>
  </si>
  <si>
    <t>3,23%</t>
  </si>
  <si>
    <t>4,37%</t>
  </si>
  <si>
    <t>2017-05</t>
  </si>
  <si>
    <t>800197268-4</t>
  </si>
  <si>
    <t>MAIRA OLAYA AGUDELO</t>
  </si>
  <si>
    <t>Total A</t>
  </si>
  <si>
    <t>Total B</t>
  </si>
  <si>
    <t>Total C</t>
  </si>
  <si>
    <t>Total D</t>
  </si>
  <si>
    <t>Total E</t>
  </si>
  <si>
    <t xml:space="preserve"> Valor Indexado</t>
  </si>
  <si>
    <t>Total CUARTA CLASE</t>
  </si>
  <si>
    <t>Total QUINTA CLASE</t>
  </si>
  <si>
    <t xml:space="preserve">CAPITAL POR PAGAR </t>
  </si>
  <si>
    <t>TIPO</t>
  </si>
  <si>
    <t>QUIROGRAFARIOS</t>
  </si>
  <si>
    <t>BANCO DE BOGOTA</t>
  </si>
  <si>
    <t xml:space="preserve">PROYECTO DETERMINACIÓN DE DERECHOS DE VOTO </t>
  </si>
  <si>
    <t xml:space="preserve"> </t>
  </si>
  <si>
    <t>NINGUNO</t>
  </si>
  <si>
    <t>%  Derecho de Voto</t>
  </si>
  <si>
    <t>E</t>
  </si>
  <si>
    <t>SOCIO</t>
  </si>
  <si>
    <t xml:space="preserve">T.I.E.A.  A JUN 2020 Informativa </t>
  </si>
  <si>
    <t>IPC Base Diciembre 2018 = 100</t>
  </si>
  <si>
    <t>Vencimiento factura</t>
  </si>
  <si>
    <t>Calculo IPC</t>
  </si>
  <si>
    <t>Fecha de Vencimiento</t>
  </si>
  <si>
    <t>Concepto</t>
  </si>
  <si>
    <t>Identificacion</t>
  </si>
  <si>
    <t>Acreedor</t>
  </si>
  <si>
    <t>Vinculo</t>
  </si>
  <si>
    <t>Direccion</t>
  </si>
  <si>
    <t>Cali</t>
  </si>
  <si>
    <t>Ciudad</t>
  </si>
  <si>
    <t> Avenida 2 Norte #10 - 70</t>
  </si>
  <si>
    <t>Bogota</t>
  </si>
  <si>
    <t xml:space="preserve">LABORAL </t>
  </si>
  <si>
    <t>PARENTESCO</t>
  </si>
  <si>
    <t xml:space="preserve">GEMO CONSTRUCCIONES   S.A.S. 
</t>
  </si>
  <si>
    <t xml:space="preserve">NIT 900.758.292 - 2   </t>
  </si>
  <si>
    <t>Fecha de Corte - Junio  23 de 2020</t>
  </si>
  <si>
    <t>FECHA CORTE A 23 DE JUNIO DE 2020</t>
  </si>
  <si>
    <t>ARBELLY GOMEZ NATHALIA</t>
  </si>
  <si>
    <t>AYALA ESMERALDA</t>
  </si>
  <si>
    <t>CALDERON HENDER</t>
  </si>
  <si>
    <t>CASTRO OREJUELA STELLA</t>
  </si>
  <si>
    <t>CAYCEDO GARCIA GERMAN OCTAVIO</t>
  </si>
  <si>
    <t>CAYCEDO MUTIS GERMAN ANDRES</t>
  </si>
  <si>
    <t>DIAZ JAKELINE</t>
  </si>
  <si>
    <t>GARCES JHANS</t>
  </si>
  <si>
    <t>GIRALDO JUAN SEBASTIAN</t>
  </si>
  <si>
    <t>PINO LUZ DARY</t>
  </si>
  <si>
    <t>SANTOFIMIO SAMUEL</t>
  </si>
  <si>
    <t>VIVAS EKENER</t>
  </si>
  <si>
    <t>Salarios por pagar a 31-08-2019</t>
  </si>
  <si>
    <t>CALLE 26 #17B-44</t>
  </si>
  <si>
    <t>CALLE 73A #26D-30</t>
  </si>
  <si>
    <t xml:space="preserve">Prestaciones sociales </t>
  </si>
  <si>
    <t>indemnizacion</t>
  </si>
  <si>
    <t>Salarios por pagar a 30-06-2019</t>
  </si>
  <si>
    <t>CALLE 8 #36-29</t>
  </si>
  <si>
    <t>CARRERA 16 #121-214</t>
  </si>
  <si>
    <t>ARL SURA</t>
  </si>
  <si>
    <t>APORTES</t>
  </si>
  <si>
    <t>COMFANDI</t>
  </si>
  <si>
    <t>COMFENALCO VALLE</t>
  </si>
  <si>
    <t>FIC - SENA</t>
  </si>
  <si>
    <t>DIRECCION DE IMPUESTOS Y ADUANAS NACIONALES DIAN</t>
  </si>
  <si>
    <t>BANCOLOMBIA</t>
  </si>
  <si>
    <t>SOBREGIRO</t>
  </si>
  <si>
    <t>ALVARO CARVAJAL NIÑO</t>
  </si>
  <si>
    <t>ALVARO ENRIQUEZ</t>
  </si>
  <si>
    <t>APTO 304 G3100</t>
  </si>
  <si>
    <t>ANNE GARCIA</t>
  </si>
  <si>
    <t>CAMACOL</t>
  </si>
  <si>
    <t>CARLOS ALBERTO SUAREZ PULIDO</t>
  </si>
  <si>
    <t>CASA DE LA VALVULA CASAVAL</t>
  </si>
  <si>
    <t>ARRIENDOS</t>
  </si>
  <si>
    <t>COMISIONES</t>
  </si>
  <si>
    <t>CEMEX COLOMBIA SA</t>
  </si>
  <si>
    <t>CERTIFICACIONES DE COLOMBIA CERTICOL SAS</t>
  </si>
  <si>
    <t>CILIA CAICEDO DE CUETER</t>
  </si>
  <si>
    <t>APTO 705 DEL VENTO</t>
  </si>
  <si>
    <t>CLARA ANDREA RIVEROS GUTIERREZ</t>
  </si>
  <si>
    <t>APTO 102 DEL VENTO</t>
  </si>
  <si>
    <t>CLARA INES CUADROS</t>
  </si>
  <si>
    <t>APTO 203 DEL VENTO</t>
  </si>
  <si>
    <t>CM LADRILLERA SAN BENITO</t>
  </si>
  <si>
    <t>COMERCIALIZADORA CQ LTDA</t>
  </si>
  <si>
    <t>CONSTRUCCIONES SANTIAGO ARROYO</t>
  </si>
  <si>
    <t>PLANILLA # 40</t>
  </si>
  <si>
    <t>CONTACTAMOS EQUIPOS SAS</t>
  </si>
  <si>
    <t>RETEGARANTIA</t>
  </si>
  <si>
    <t>COVAL COMERCIAL SA</t>
  </si>
  <si>
    <t>CS&amp;REDES</t>
  </si>
  <si>
    <t>FACTURA</t>
  </si>
  <si>
    <t>DANIEL LINARES Y/O LEIDY GIRALDO</t>
  </si>
  <si>
    <t>APTO 202 DEL VENTO</t>
  </si>
  <si>
    <t>DARIO VILLALOBOS</t>
  </si>
  <si>
    <t>APTO 402 G3100</t>
  </si>
  <si>
    <t>DAVID GUILLERMO MOSSOS</t>
  </si>
  <si>
    <t>DISTRIBUIDORA LA FERIA DE LAS PÌNTURAS</t>
  </si>
  <si>
    <t>EDIFICIO PALO ALTO</t>
  </si>
  <si>
    <t>EDITORA URBANA LTDA</t>
  </si>
  <si>
    <t>ELECTROCOMUNICACIONES JAP SAS</t>
  </si>
  <si>
    <t>EMCALI</t>
  </si>
  <si>
    <t>CAM</t>
  </si>
  <si>
    <t>ESPERANZA MEJIA JARAMILLO</t>
  </si>
  <si>
    <t>ESTRUCTURAS METALICAS ACABADOS INDUSTRIALES</t>
  </si>
  <si>
    <t>FABER ERNESTO/PAOLA ELIZBETH DIAZ</t>
  </si>
  <si>
    <t>APTO 703 DEL VENTO</t>
  </si>
  <si>
    <t>FANNY ASTRID DEL SOCORRO ESCOBAR</t>
  </si>
  <si>
    <t>GERMAN ANDRES CAYCEDO MUTIS</t>
  </si>
  <si>
    <t>GLORIA ESPERANZA SANCHEZ</t>
  </si>
  <si>
    <t>APTO 103 DEL VENTO</t>
  </si>
  <si>
    <t>GRUPO DECOR SAS</t>
  </si>
  <si>
    <t>GUANTES TAYRONA</t>
  </si>
  <si>
    <t>HECTOR HERNANDEZ GONZALEZ</t>
  </si>
  <si>
    <t>HELDA IRENE PERALTA</t>
  </si>
  <si>
    <t>APTO 503 DEL VENTO</t>
  </si>
  <si>
    <t>HIPERCENTRO DRYWALL LTDA</t>
  </si>
  <si>
    <t>INFOTECH DE COLOMBIA SAS</t>
  </si>
  <si>
    <t>INGECOM LTDA</t>
  </si>
  <si>
    <t>INSTALACIONES HIDROSANITARIAS ATL</t>
  </si>
  <si>
    <t>INTERNACIONAL DE ACABADOS SAS</t>
  </si>
  <si>
    <t>INTERNACIONAL DE ELECTRICOS</t>
  </si>
  <si>
    <t>JAKELINE DIAZ</t>
  </si>
  <si>
    <t>GASTOS ADMINISTRACION</t>
  </si>
  <si>
    <t>JANETH ROLDAN SANCHEZ</t>
  </si>
  <si>
    <t>JAIME GONZALEZ SALAMANCA</t>
  </si>
  <si>
    <t>APTO 201 DEL VENTO</t>
  </si>
  <si>
    <t>APTO 205 DEL VENTO</t>
  </si>
  <si>
    <t>APTO 401 DEL VENTO</t>
  </si>
  <si>
    <t xml:space="preserve">JAIME VALBUENA </t>
  </si>
  <si>
    <t>APTO 103 G3100</t>
  </si>
  <si>
    <t>APTO 401 G3100</t>
  </si>
  <si>
    <t>JENNIFER BARRERA CESPEDES</t>
  </si>
  <si>
    <t>JORGE JHONATHAN RODRIGUEZ LOPEZ</t>
  </si>
  <si>
    <t>JOSE ALEJANDRO NEIRA NAVIA</t>
  </si>
  <si>
    <t>APTO 502 DEL VENTO</t>
  </si>
  <si>
    <t>JOSE FAUNIER CARDONA JARAMILLO</t>
  </si>
  <si>
    <t>JOSE JESUS PECHENE RUIZ</t>
  </si>
  <si>
    <t>ACTA # 1</t>
  </si>
  <si>
    <t>LEONOR RAMIREZ DE PORRAS Y GERARDO PORRAS</t>
  </si>
  <si>
    <t>APTO 501 G3100</t>
  </si>
  <si>
    <t>LINA MARIA MARTINEZ</t>
  </si>
  <si>
    <t>APTO 504 DEL VENTO</t>
  </si>
  <si>
    <t>LUIS ALFREDO MEJIA</t>
  </si>
  <si>
    <t>APTO 604 DEL VENTO</t>
  </si>
  <si>
    <t>LUZ MARIA ARANGO</t>
  </si>
  <si>
    <t>APTO 403 DEL VENTO</t>
  </si>
  <si>
    <t>LUZ STELLA MORENO MORENO</t>
  </si>
  <si>
    <t>APTO 505 DEL VENTO</t>
  </si>
  <si>
    <t>MAQUINARIAS Y SERVICIOS SAS</t>
  </si>
  <si>
    <t>MARCACOMERCIAL SAS</t>
  </si>
  <si>
    <t>MARIA ADELAIDA MEZA</t>
  </si>
  <si>
    <t>APTO 605 DEL VENTO</t>
  </si>
  <si>
    <t>MARIA CLAUDIA CAICEDO</t>
  </si>
  <si>
    <t>APTO 204 DEL VENTO</t>
  </si>
  <si>
    <t>MARIA DEL ROSARIO ARIAS</t>
  </si>
  <si>
    <t>APTO 603 G3100</t>
  </si>
  <si>
    <t>MARIA FERNANDA TASCON POSADA</t>
  </si>
  <si>
    <t>APTO 404 DEL VENTO</t>
  </si>
  <si>
    <t>MARIA LUCIA ORTIZ TELLEZ</t>
  </si>
  <si>
    <t>APTO 405 DEL VENTO</t>
  </si>
  <si>
    <t>MARIA MUTIS</t>
  </si>
  <si>
    <t>APTO 603 DEL VENTO</t>
  </si>
  <si>
    <t>MARIBEL ESQUIVEL URREGO</t>
  </si>
  <si>
    <t>MARITZA MANTILLA PALOMAR</t>
  </si>
  <si>
    <t>MARTHA ELENA FRANCO USSA</t>
  </si>
  <si>
    <t>CC 688</t>
  </si>
  <si>
    <t>MIRYAM MARTINEZ</t>
  </si>
  <si>
    <t>APTO 202 G3100</t>
  </si>
  <si>
    <t>MONIKASA</t>
  </si>
  <si>
    <t>NORA GONZALEZ SALAMANCA</t>
  </si>
  <si>
    <t>APTO 601 DEL VENTO</t>
  </si>
  <si>
    <t>PACO ALVARO ENRIQUEZ</t>
  </si>
  <si>
    <t>APTO 304 DEL VENTO</t>
  </si>
  <si>
    <t>PRODUCCIONES METALICAS DEL VALLE SAS</t>
  </si>
  <si>
    <t>PROIECTUS INGENIERIA</t>
  </si>
  <si>
    <t>RAUL DE JESUS MESA</t>
  </si>
  <si>
    <t>APTO 305 DEL VENTO</t>
  </si>
  <si>
    <t>RENDON MARIA EDELMIRA</t>
  </si>
  <si>
    <t>RENTA EQUIPOS DEL VALLE SAS</t>
  </si>
  <si>
    <t>RICARDO CAICEDO CARDONA</t>
  </si>
  <si>
    <t>APTO 203 G3100</t>
  </si>
  <si>
    <t>ROBERTO VELOSA Y ELVIRA DE VELOSA</t>
  </si>
  <si>
    <t>APTO 502 G3100</t>
  </si>
  <si>
    <t>RODRIGO CAYCEDO GARCIA</t>
  </si>
  <si>
    <t>RUBY ORLANDO ALVAREZ</t>
  </si>
  <si>
    <t>APTO 303 DEL VENTO</t>
  </si>
  <si>
    <t>APTO 702 DEL VENTO</t>
  </si>
  <si>
    <t>SARA ASSERIAS DE MATERON</t>
  </si>
  <si>
    <t>APTO 501 DEL VENTO</t>
  </si>
  <si>
    <t>SERVICIOS SANITARIOS PORTATILES</t>
  </si>
  <si>
    <t>SG INGENIERIA SAS</t>
  </si>
  <si>
    <t>SIXCO SAS</t>
  </si>
  <si>
    <t>APTO 301 DEL VENTO</t>
  </si>
  <si>
    <t>STECKERL ACEROS SAS</t>
  </si>
  <si>
    <t>UNIVERSAL DE ACEROS Y TREFILADOS SAS</t>
  </si>
  <si>
    <t>VICTORIA E ASSERIAS</t>
  </si>
  <si>
    <t>APTO 602 DEL VENTO</t>
  </si>
  <si>
    <t>APTO 701 DEL VENTO</t>
  </si>
  <si>
    <t>XAVIER SANCHEZ</t>
  </si>
  <si>
    <t>APTO 105 DEL VENTO</t>
  </si>
  <si>
    <t>APTO 402 DEL VENTO</t>
  </si>
  <si>
    <t>CALLE 16A #121A-214</t>
  </si>
  <si>
    <t>CARRERA 116 #18-10</t>
  </si>
  <si>
    <t>CALLE 72A #4-108</t>
  </si>
  <si>
    <t>CALLE 25 #42-94</t>
  </si>
  <si>
    <t>Salarios por pagar a 31-05-2019</t>
  </si>
  <si>
    <t>CALLE 16A #121A-21</t>
  </si>
  <si>
    <t>´PARENTESCO</t>
  </si>
  <si>
    <t>CALLE 37 #11C-58</t>
  </si>
  <si>
    <t>CARRERA 26 MI #49-44</t>
  </si>
  <si>
    <t>CALLE 13 #37-39</t>
  </si>
  <si>
    <t>Impuesto ICA año 2019</t>
  </si>
  <si>
    <t>B</t>
  </si>
  <si>
    <t>AVENIDA 8N #12-43</t>
  </si>
  <si>
    <t>CARRERA 5 #6-63</t>
  </si>
  <si>
    <t xml:space="preserve">APORTES </t>
  </si>
  <si>
    <t>AVENIDA 2N #64A-110</t>
  </si>
  <si>
    <t>CALLE 5 #6-63</t>
  </si>
  <si>
    <t>CARRERA 23 #26B-46</t>
  </si>
  <si>
    <t>CARRERA 8 # 56-19</t>
  </si>
  <si>
    <t>PARAFISCALES</t>
  </si>
  <si>
    <t>MUNICIPIO SANTIAGO DE CALI</t>
  </si>
  <si>
    <t>CALI</t>
  </si>
  <si>
    <t>CALLE 16A # 121A-214</t>
  </si>
  <si>
    <t>CALLE 72A # 4-108 MANZANA 10 CASA 6</t>
  </si>
  <si>
    <t>CL11 3 18</t>
  </si>
  <si>
    <t>SANCION</t>
  </si>
  <si>
    <t>CHORRO DE PLATA</t>
  </si>
  <si>
    <t>AV PIEDRAGRANDE # 15B-107 CASA 49</t>
  </si>
  <si>
    <t>OBRA DEL EVENTO</t>
  </si>
  <si>
    <t xml:space="preserve">CALLE 3 OESTE # 56-350 </t>
  </si>
  <si>
    <t>CALLE 20 # 121-55 APTO 402</t>
  </si>
  <si>
    <t>CARRERA 7 # 10N-78 APTO 703D</t>
  </si>
  <si>
    <t>POPAYAN</t>
  </si>
  <si>
    <t>CARRERA 84 # 5-100 APTO 702 TORRE D</t>
  </si>
  <si>
    <t>CALLE 13 # 85-20 APTO 101A</t>
  </si>
  <si>
    <t xml:space="preserve">CARRERA 116 # 18-10 </t>
  </si>
  <si>
    <t>CALLE 20 # 121-55 APTO 103</t>
  </si>
  <si>
    <t>CRA 25 # 30-31</t>
  </si>
  <si>
    <t>CALLE 117A # 9A-09 APTO 202</t>
  </si>
  <si>
    <t>BOGOTA</t>
  </si>
  <si>
    <t>CALLE 20 # 121-55 APTO 501</t>
  </si>
  <si>
    <t>CALLE 18 # 122-135</t>
  </si>
  <si>
    <t>CALLE 9 # 124 57</t>
  </si>
  <si>
    <t xml:space="preserve">CARRERA 148 # 6-75 CASA # 3 </t>
  </si>
  <si>
    <t>699 LEWILLING BV 146 SAN LEANDRO CA 94579</t>
  </si>
  <si>
    <t>SAN FRANCISCO USA</t>
  </si>
  <si>
    <t>CALLE 13 A1 # 85-12 APTO 201</t>
  </si>
  <si>
    <t>CALLE 20 # 121-55 APTO 603</t>
  </si>
  <si>
    <t>CALLE 51N # 3FN-51</t>
  </si>
  <si>
    <t>CALLE 142 # 12B-35 APTO 602</t>
  </si>
  <si>
    <t>PASP AAB591885</t>
  </si>
  <si>
    <t>2211 9A CABA, BELGRANO COD POSTAL 1428</t>
  </si>
  <si>
    <t>BUENOS AIRES ARG.</t>
  </si>
  <si>
    <t>CALLE 20 # 121-55 APTO 202</t>
  </si>
  <si>
    <t>PARCELACION CHORRO DE PLATA CASA 125</t>
  </si>
  <si>
    <t>CALLE 20 # 121-55 APTO 203</t>
  </si>
  <si>
    <t>CALLE 20 # 121-55 APTO 502</t>
  </si>
  <si>
    <t>CARRERA 114 # 18-63 APTO 506 C</t>
  </si>
  <si>
    <t>CARRERA 105 # 11-56 APTO 802 TORRE 5</t>
  </si>
  <si>
    <t>CALLE 50 # 5N-103</t>
  </si>
  <si>
    <t>CARRERA 101 # 12-16 CASA 32</t>
  </si>
  <si>
    <t>CARRERA 114B # 17-120 APTO 204 C</t>
  </si>
  <si>
    <t>CARRERA 4 # 22-36</t>
  </si>
  <si>
    <t>CALLE 16A # 121A-214 OF 515</t>
  </si>
  <si>
    <t>MIRAMONTES III</t>
  </si>
  <si>
    <t>HACIENDA EL CASTILLO CASA 18</t>
  </si>
  <si>
    <t>CALLE 26N # 6AN-26</t>
  </si>
  <si>
    <t>CARRERA 35 # 14-180</t>
  </si>
  <si>
    <t>YUMBO</t>
  </si>
  <si>
    <t>CARRERA 85C # 13B-14</t>
  </si>
  <si>
    <t>AUTOPISTA SUR CALLE 10 # 35-07</t>
  </si>
  <si>
    <t>PTO TEJADA</t>
  </si>
  <si>
    <t>CARRERA 40A # 9D-23</t>
  </si>
  <si>
    <t>CARRERA 73 # 1C-22</t>
  </si>
  <si>
    <t>carrera 35 # 10-592</t>
  </si>
  <si>
    <t>CARRERA 3 # 21-49</t>
  </si>
  <si>
    <t>CALLE 17 A NORTE # 8N-60, PISO 2</t>
  </si>
  <si>
    <t>carrera 122 # 24a-22</t>
  </si>
  <si>
    <t>CALLE 16A # 121A-214 PISO 6</t>
  </si>
  <si>
    <t>CALLE 9 # 46-69 OF 205</t>
  </si>
  <si>
    <t>CALLE 1B # 68-65 APTO 209</t>
  </si>
  <si>
    <t>CARRERA 73 # 12-25</t>
  </si>
  <si>
    <t>CRA 100 # 11-90 OFICINA 513-514</t>
  </si>
  <si>
    <t>CALLE 66 # 1N-20</t>
  </si>
  <si>
    <t>CARRERA 10 # 31-85</t>
  </si>
  <si>
    <t>CALLE 15 E # 5AN-32 PORTALES DE YUMBO</t>
  </si>
  <si>
    <t>CALLE 10 # 50-86</t>
  </si>
  <si>
    <t>CARRERA 6 # 22-121</t>
  </si>
  <si>
    <t>CARRERA 83C # 14-25</t>
  </si>
  <si>
    <t>CALLE 22 OESTE # 53B-56</t>
  </si>
  <si>
    <t>CALLE 23 # 2N-33</t>
  </si>
  <si>
    <t>CALLE 50 # 39F-10</t>
  </si>
  <si>
    <t>CALLE 83B # 4N-25</t>
  </si>
  <si>
    <t>CARRERA 25 # 33H-30</t>
  </si>
  <si>
    <t>CARRERA 7F # 68-115</t>
  </si>
  <si>
    <t>CALLE 3 # 5-37</t>
  </si>
  <si>
    <t>CARRERA 33b # 32-67</t>
  </si>
  <si>
    <t>TRANSVERSAL 29 # DIAG 18-86</t>
  </si>
  <si>
    <t>CALLE 14 OESTE # 55-55 APTO 101</t>
  </si>
  <si>
    <t>CALLE 8 OESTE # 36-91</t>
  </si>
  <si>
    <t>CALLE 37 # 41B-103</t>
  </si>
  <si>
    <t>CALLE 4 # 24C-78</t>
  </si>
  <si>
    <t>CALLE 72A # 4-108</t>
  </si>
  <si>
    <t>CARRERA 22 # 5A-07</t>
  </si>
  <si>
    <t>CARRERA 14 # 76-39 OF 402</t>
  </si>
  <si>
    <t>CARRERA 17A # 33B-50</t>
  </si>
  <si>
    <t>CC</t>
  </si>
  <si>
    <t>CALLE 34 # 7-159</t>
  </si>
  <si>
    <t>CALLE 30 # 2-27</t>
  </si>
  <si>
    <t>CALLE 52 BELLAVISTA EDIF. SEAWAVES APTO 42A</t>
  </si>
  <si>
    <t>PANAMA</t>
  </si>
  <si>
    <t>EMCALI EICE ESP</t>
  </si>
  <si>
    <t>CRA 65 # 14C-90, CASA 46</t>
  </si>
  <si>
    <t>JAMUNDI</t>
  </si>
  <si>
    <t>SANCION  O INTERESES</t>
  </si>
  <si>
    <t>TOTAL ::::::::: &gt;</t>
  </si>
  <si>
    <t xml:space="preserve"> TOTAL ::::::::: &gt;</t>
  </si>
  <si>
    <t>PRENDARIO</t>
  </si>
  <si>
    <t>Total SEGUNDA CLASE</t>
  </si>
  <si>
    <t>GUIDO JACOME</t>
  </si>
  <si>
    <t>PRESTAMO</t>
  </si>
  <si>
    <t>HIPOTECARIO</t>
  </si>
  <si>
    <t>Total TERCERA  CLASE</t>
  </si>
  <si>
    <t>CUARTA CLASE</t>
  </si>
  <si>
    <t>CALLE 99 #9A-54 PISO 8</t>
  </si>
  <si>
    <t xml:space="preserve">SOLUNION COLOMBIA SEGUROS DE CREDITO </t>
  </si>
  <si>
    <t>CALLE 7 SUR #42-70 OF 817</t>
  </si>
  <si>
    <t>PAGARE 8830</t>
  </si>
  <si>
    <t>AMPARO SINIESTRO 1002019014574</t>
  </si>
  <si>
    <t>AMPARO SINIESTRO CEMEX</t>
  </si>
  <si>
    <t xml:space="preserve">ANDREA VILLALOBOS VASQUEZ </t>
  </si>
  <si>
    <t>ILEANA GABRIELA VILLALOBOS VASQUEZ</t>
  </si>
  <si>
    <t>1.010.192 430</t>
  </si>
  <si>
    <t>MARIA CLARA GUZMAN NARANJO</t>
  </si>
  <si>
    <t>ENRIQUE GUZMAN NARANJO</t>
  </si>
  <si>
    <t>PARCELACION CHORRO DE PLATA CASA 126</t>
  </si>
  <si>
    <t>PARCELACION CHORRO DE PLATA CASA 127</t>
  </si>
  <si>
    <t xml:space="preserve">PRENDARIO </t>
  </si>
  <si>
    <t>PAOLA ANDREA FLOREZ RENGIFO</t>
  </si>
  <si>
    <t xml:space="preserve">PAOLA ANDREA FLOREZ RENGIFO </t>
  </si>
  <si>
    <t>PRESTAMO SOBRE HIPOTECA</t>
  </si>
  <si>
    <t>CALLE 1 No. 6-87 piso 19</t>
  </si>
  <si>
    <t>FIDUCIARIA BANCOLOMBIA S.A</t>
  </si>
  <si>
    <t>CONTRATO 873 COMISIONS</t>
  </si>
  <si>
    <t>3265 320063578</t>
  </si>
  <si>
    <t>3265 310069816</t>
  </si>
  <si>
    <t>3265 310075882</t>
  </si>
  <si>
    <t xml:space="preserve">INTERESES </t>
  </si>
  <si>
    <t xml:space="preserve">TOTAL ACREENCIAS </t>
  </si>
  <si>
    <t xml:space="preserve"> UVR RECONOCIDAS  *</t>
  </si>
  <si>
    <r>
      <t xml:space="preserve">NOTA </t>
    </r>
    <r>
      <rPr>
        <sz val="10"/>
        <color theme="1"/>
        <rFont val="Arial"/>
        <family val="2"/>
      </rPr>
      <t xml:space="preserve">  </t>
    </r>
    <r>
      <rPr>
        <b/>
        <sz val="10"/>
        <color theme="1"/>
        <rFont val="Arial"/>
        <family val="2"/>
      </rPr>
      <t xml:space="preserve">   * A CUANTO EQUIVALE EL CAPITAL   EN UVR</t>
    </r>
  </si>
  <si>
    <t>SEGUNDA CLASE</t>
  </si>
  <si>
    <t>TERCERA CLASE</t>
  </si>
  <si>
    <t xml:space="preserve">CALIFICACIÓN Y GRADUACIÓN DE CRÉDITOS </t>
  </si>
  <si>
    <t>DIRECCION</t>
  </si>
  <si>
    <t xml:space="preserve">CIUDAD </t>
  </si>
  <si>
    <t>Descripcion / N Doc</t>
  </si>
  <si>
    <t>NÚMERO DE DOCUMENTO</t>
  </si>
  <si>
    <t>GARANTÍA</t>
  </si>
  <si>
    <t>VR DE ACREENCIA RECONOCIDA</t>
  </si>
  <si>
    <t xml:space="preserve">CATEGORIA </t>
  </si>
  <si>
    <t>VINCULO</t>
  </si>
  <si>
    <t>OBSERVACIONES</t>
  </si>
  <si>
    <t xml:space="preserve">CLASE </t>
  </si>
  <si>
    <t xml:space="preserve">SIN </t>
  </si>
  <si>
    <t>Promitente Comprador</t>
  </si>
  <si>
    <t xml:space="preserve">CALI </t>
  </si>
  <si>
    <t xml:space="preserve">CREDITOS ALLEGADOS A LA LIQUIDACIÓN </t>
  </si>
  <si>
    <t xml:space="preserve">TOTAL GENERAL CRÉDITOS DE LA  LIQUIDACIÓN </t>
  </si>
  <si>
    <t>Hipoteca</t>
  </si>
  <si>
    <t>Proveedor</t>
  </si>
  <si>
    <t>R</t>
  </si>
  <si>
    <t>P</t>
  </si>
  <si>
    <t>SUPERINTENDENCIA DE SOCIEDADES</t>
  </si>
  <si>
    <t>CONTRIBUCIÓN -2022</t>
  </si>
  <si>
    <t>CALLE 10 # 4-40, PISO 2</t>
  </si>
  <si>
    <t xml:space="preserve">FISCAL </t>
  </si>
  <si>
    <t>% DERECHO DE VOTO</t>
  </si>
  <si>
    <t>DERECHO DE VOTO/ VOCACIÓN DE PAGO</t>
  </si>
  <si>
    <t>Total PRIMERA CLASE</t>
  </si>
  <si>
    <t>Total TERCERA CLASE</t>
  </si>
  <si>
    <t xml:space="preserve">TOTAL CREDITOS RECONOCIDOS EN REORGANIZACIÓN </t>
  </si>
  <si>
    <t>Administradora Colombiana de Pensiones - COLPENSIONES</t>
  </si>
  <si>
    <t>900336004-7</t>
  </si>
  <si>
    <t>Certificado de deudas</t>
  </si>
  <si>
    <t>LIQ 31-03-2023 BZ 2023_4838293</t>
  </si>
  <si>
    <t xml:space="preserve">Cra. 42 # 7 - 10 Piso 1 </t>
  </si>
  <si>
    <t xml:space="preserve">MUNICIPIO DE CALI </t>
  </si>
  <si>
    <t xml:space="preserve">Avenida 6 Nro 13 N – 50 Edificio Boulevard – Piso 1. </t>
  </si>
  <si>
    <t xml:space="preserve">APODERADO </t>
  </si>
  <si>
    <t>LEIDY JOHANNA FIGUEREDO RODRIGUEZ</t>
  </si>
  <si>
    <t>DANIEL FELIPE AMAYA RODRIGUEZ,</t>
  </si>
  <si>
    <t>LUISA FERNANDA FIGUEROA DEL RÍO</t>
  </si>
  <si>
    <t>PREDIAL 2020</t>
  </si>
  <si>
    <t>PREDIAL 2021</t>
  </si>
  <si>
    <t>ID 571252</t>
  </si>
  <si>
    <t>PREDIAL 2022</t>
  </si>
  <si>
    <t>PREDIAL 2023</t>
  </si>
  <si>
    <t>IMPUESTO</t>
  </si>
  <si>
    <t>PREDIAL 2019</t>
  </si>
  <si>
    <t>ID 967609</t>
  </si>
  <si>
    <t>ID 967608</t>
  </si>
  <si>
    <t>ID 967604</t>
  </si>
  <si>
    <t>ID 967603</t>
  </si>
  <si>
    <t>AMPARO AMANDA MEZA MOLANO,</t>
  </si>
  <si>
    <t>APODERAD0(A)</t>
  </si>
  <si>
    <t>INES AMELIA RAMOS (ANTES MARIA MUTIS)</t>
  </si>
  <si>
    <t>ORLANDO JAVIER CUETER CAICEDO(CEDIDO POR MARIA ADELAIDA MEZA)</t>
  </si>
  <si>
    <t>QUIROGRAFARIO</t>
  </si>
  <si>
    <t xml:space="preserve">PRESTAMO </t>
  </si>
  <si>
    <t xml:space="preserve">QUIROGRAFARIA </t>
  </si>
  <si>
    <t>RECIBO 468</t>
  </si>
  <si>
    <t>EDUARDO GONZALES SALAMANCA (CEDIDO POR NORA GONZALEZ SALAMANCA)</t>
  </si>
  <si>
    <t>EDUARDO GONZALES SALAMANCA (CEDIDO POR JAIME GONZALEZ SALAMANCA)</t>
  </si>
  <si>
    <t xml:space="preserve">CUENTA DE COBRO </t>
  </si>
  <si>
    <t xml:space="preserve">SIN NUMERO </t>
  </si>
  <si>
    <t>JAMES ORLANDO ARANDA GOMEZ</t>
  </si>
  <si>
    <t>SIN</t>
  </si>
  <si>
    <t>CALLE 9  #49-45 2P</t>
  </si>
  <si>
    <t xml:space="preserve">MANDAMIENTO DE PAGO </t>
  </si>
  <si>
    <t xml:space="preserve"> MARTÍN EMILIO RAMÍREZ PÉREZ</t>
  </si>
  <si>
    <t>RETENCIÓN EN LA FUENTE</t>
  </si>
  <si>
    <t xml:space="preserve">ANDREA VILLALOBOS VÁSQUEZ OROZCO </t>
  </si>
  <si>
    <t xml:space="preserve">MARÍA DEL ROSARIO ARIAS </t>
  </si>
  <si>
    <t xml:space="preserve">JAIME EDUARDO VALBUENA VARGAS </t>
  </si>
  <si>
    <t xml:space="preserve">PAOLA ANDREA FLÓREZ </t>
  </si>
  <si>
    <t xml:space="preserve">MYRIAM MARTÍNEZ CASTRO </t>
  </si>
  <si>
    <t xml:space="preserve">OBLIGACIONES DE HACER </t>
  </si>
  <si>
    <t>EDGAR JAVIER NAVIA ESTRADA</t>
  </si>
  <si>
    <t>Decreto 2610 de 1979</t>
  </si>
  <si>
    <t>Obligación de Hacer</t>
  </si>
  <si>
    <t>No procede</t>
  </si>
  <si>
    <t>Realizar escritura</t>
  </si>
  <si>
    <t xml:space="preserve">NO SE PRESENTARON DE TERCERA CLASE EN LA LIQUIDACIÓN </t>
  </si>
  <si>
    <t xml:space="preserve">INVENTARIO </t>
  </si>
  <si>
    <t xml:space="preserve">B. ENTIDADES PUBLICAS </t>
  </si>
  <si>
    <t>E.DEMAS ACREEDORES</t>
  </si>
  <si>
    <t>C. VIGILADOS POR  LA SUPERFINANCIERA</t>
  </si>
  <si>
    <t>Cl. 11 #3-18, San Pedro</t>
  </si>
  <si>
    <t>Cl. 5 #42-23 </t>
  </si>
  <si>
    <t>Cl. 5 #50-103 Local 1 - 5</t>
  </si>
  <si>
    <t>Calle 20 No. 121-55</t>
  </si>
  <si>
    <t>2023-03-000699</t>
  </si>
  <si>
    <t>A. ACREENCIAS LABORALES</t>
  </si>
  <si>
    <t>TOTAL CREDITOS RECONOCIDOS</t>
  </si>
  <si>
    <t xml:space="preserve">QUINTA CLASE </t>
  </si>
  <si>
    <t>NO PROCEDE</t>
  </si>
  <si>
    <t>MONICA PATRICIA MUTIS BARÓN</t>
  </si>
  <si>
    <t>VR DE ACREENCIA RECHAZADA</t>
  </si>
  <si>
    <t xml:space="preserve">CON </t>
  </si>
  <si>
    <t>RADICACIÓN 2023-01-091420</t>
  </si>
  <si>
    <t>NO SE SABE</t>
  </si>
  <si>
    <t>SERVICIOS CARDONA</t>
  </si>
  <si>
    <t>RADICACIÓN 2023-01-091596</t>
  </si>
  <si>
    <t xml:space="preserve">CREDITOS RECHAZADOS </t>
  </si>
  <si>
    <t>RADICACIÓN 2023-01-091150 Y 2023-01-130410</t>
  </si>
  <si>
    <t>FISCAL</t>
  </si>
  <si>
    <t>DISTRITO DE MEDELLÍN</t>
  </si>
  <si>
    <t>LUIS ERNESTO LONDOÑO ROLDÁN</t>
  </si>
  <si>
    <t>CENTRO ADMINISTRATIVO DISTRITAL CAD, CALLE 44 # 52-165.</t>
  </si>
  <si>
    <t>B.ENTIDADES PUBLICAS</t>
  </si>
  <si>
    <t>1) COBRO DE LO NO DEBIDO, 2) FALTA DE IDENTIDAD DE LA PARTE PASIVA PUES IDENTIFICA AL DEUDOR CON EL NIT:  900.511.089 CORRESPONDIENTE A AMERICAN CORPORATION SAS SOCIEDAD CANCELADA, NO APARECE SOPORTE EN LA CONTABILIDAD</t>
  </si>
  <si>
    <t>NO SON CLARAS EXPRESAS Y EXIGIBLES LAS OBLIGACIONES O NO PRESENTA LOS DOCUMENTOS QUE LA CONVIERTEN EN EXIGIBLES. RADICACIÓN 2023-01-091150 Y 2023-01-130410, NO APARECE SOPORTE EN LA CONTABILIDAD</t>
  </si>
  <si>
    <t>NO SON CLARAS EXPRESAS Y EXIGIBLES LAS OBLIGACIONES O NO PRESENTA LOS DOCUMENTOS QUE LA CONVIERTEN EN EXIGIBLES. RADICACIÓN 2023-01-091420, NO APARECE SOPORTE EN LA CONTABILIDAD</t>
  </si>
  <si>
    <t>NO SON CLARAS EXPRESAS Y EXIGIBLES LAS OBLIGACIONES O NO PRESENTA LOS DOCUMENTOS QUE LA CONVIERTEN EN EXIGIBLES. RADICACIÓN 2023-01-091596, NO APARECE SOPORTE EN LA CONTABILIDAD</t>
  </si>
  <si>
    <t>ID 967594</t>
  </si>
  <si>
    <t>ID 967589</t>
  </si>
  <si>
    <t>IND Y CIO 2019</t>
  </si>
  <si>
    <t>RETEICA</t>
  </si>
  <si>
    <t>CREDITOS CONTINGENTES DE LA LIQUIDACION</t>
  </si>
  <si>
    <t>DEUDA PRESUNTA</t>
  </si>
  <si>
    <t>DIAN (RETENCIÓN EN LA FUENTE ACREENCIA MARTÍN EMILIO RAMÍREZ PÉREZ.)</t>
  </si>
  <si>
    <t>MANDAMIENTO DE PAGO  Y SALDO CONTRATO</t>
  </si>
  <si>
    <t>CREDITOS RECONOCIDOS EN EL PROCESO DE REORGANIZACIÓN</t>
  </si>
  <si>
    <t>DERECHO DE VOTO POR VOCACIÓN DE PAGO</t>
  </si>
  <si>
    <t>CRISTIAN L RESTREPO</t>
  </si>
  <si>
    <t>F.211-212-213</t>
  </si>
  <si>
    <t>JAIRO JOSE ARENAS ROMERO</t>
  </si>
  <si>
    <t>RADICACIÓN 2023-01-078352</t>
  </si>
  <si>
    <t>NO SON CLARAS EXPRESAS Y EXIGIBLES LAS OBLIGACIONES O NO PRESENTA LOS DOCUMENTOS QUE LA CONVIERTEN EN EXIGIBLES. RADICACIÓN 2023-01-078352, NO APARECE SOPORTE  GASTO HONORARIOS EN LA CONTABILIDAD</t>
  </si>
  <si>
    <t>GERMAN OCTAVIO CAYCEDO</t>
  </si>
  <si>
    <t>ORLANDO JAVIER CUETER CAYCEDO CESIONARIO DE RAUL DE JESUS MESA</t>
  </si>
  <si>
    <t>FECHA CORTE A 30 DE ENERO DE 2023</t>
  </si>
  <si>
    <t>DIANA MARIA SERRANO REYES</t>
  </si>
  <si>
    <t>CUENTA DE COBRO  POMOTORA</t>
  </si>
  <si>
    <t>Los intereses quedan postergados</t>
  </si>
  <si>
    <t xml:space="preserve">TOTAL </t>
  </si>
  <si>
    <t xml:space="preserve">2023 -01-121249 </t>
  </si>
  <si>
    <t>Superintendencia de Sociedades</t>
  </si>
  <si>
    <t>DEUDOR</t>
  </si>
  <si>
    <t xml:space="preserve">2023 -01-175635 </t>
  </si>
  <si>
    <t>Renuncia a Poderes Colpensiones</t>
  </si>
  <si>
    <t xml:space="preserve">2023-01-175635 </t>
  </si>
  <si>
    <t xml:space="preserve">2023-01-180799 </t>
  </si>
  <si>
    <t>Colpensiones</t>
  </si>
  <si>
    <t xml:space="preserve">2023-01-185214 </t>
  </si>
  <si>
    <t>Municipio de Cali</t>
  </si>
  <si>
    <t xml:space="preserve">2023-01-186214 </t>
  </si>
  <si>
    <t>2023-01-091077</t>
  </si>
  <si>
    <t xml:space="preserve">2023-01-091150 </t>
  </si>
  <si>
    <t>Mónica Patricia Mutis Barón</t>
  </si>
  <si>
    <t>2023 -01-094709</t>
  </si>
  <si>
    <t xml:space="preserve">2023 -01-173627 </t>
  </si>
  <si>
    <t>Cesión de Créditos</t>
  </si>
  <si>
    <t>Guillermo Bluhn</t>
  </si>
  <si>
    <t>EDUARDO GONZALEZ</t>
  </si>
  <si>
    <t xml:space="preserve">ORLANDO JAVIER CUETER CAICEDO </t>
  </si>
  <si>
    <t xml:space="preserve">2023-01-180866 </t>
  </si>
  <si>
    <t>Promitentes compradores el Vento</t>
  </si>
  <si>
    <t>2023 -01-173443</t>
  </si>
  <si>
    <t xml:space="preserve"> Poder Bancolombia S.A.</t>
  </si>
  <si>
    <t xml:space="preserve">2023-01-180243 </t>
  </si>
  <si>
    <t>Bancolombia SA</t>
  </si>
  <si>
    <t xml:space="preserve">2023 -01-127338 </t>
  </si>
  <si>
    <t>Rodrigo Caycedo García</t>
  </si>
  <si>
    <t xml:space="preserve">2023 -01-128436 </t>
  </si>
  <si>
    <t>2023-01-130667</t>
  </si>
  <si>
    <t>2023-01-078291</t>
  </si>
  <si>
    <t xml:space="preserve"> James Aranda - Contador</t>
  </si>
  <si>
    <t xml:space="preserve">2023-01-078352 </t>
  </si>
  <si>
    <t>JAIRO JOSE ARENAS ROMERO - abogado</t>
  </si>
  <si>
    <t xml:space="preserve">2023-01-078462 </t>
  </si>
  <si>
    <t xml:space="preserve">2023 -01-160069 </t>
  </si>
  <si>
    <t>Martin Emilio Ramírez</t>
  </si>
  <si>
    <t>2023-01-081054</t>
  </si>
  <si>
    <t xml:space="preserve"> INES AMELIA RAMOS</t>
  </si>
  <si>
    <t xml:space="preserve">2023-01-078099 </t>
  </si>
  <si>
    <t>GERMAN CAICEDO</t>
  </si>
  <si>
    <t xml:space="preserve">2023-01-078104 </t>
  </si>
  <si>
    <t xml:space="preserve">2023-01-091420 </t>
  </si>
  <si>
    <t xml:space="preserve">2023-01-091596 </t>
  </si>
  <si>
    <t>2023 -01-130410</t>
  </si>
  <si>
    <t xml:space="preserve">2023 -01-135050 </t>
  </si>
  <si>
    <t>Municipio de Medellín</t>
  </si>
  <si>
    <t>CLASE 1</t>
  </si>
  <si>
    <t>CLASE 2</t>
  </si>
  <si>
    <t>CLASE 3</t>
  </si>
  <si>
    <t>CLASE 4</t>
  </si>
  <si>
    <t>CLASE 5</t>
  </si>
  <si>
    <t xml:space="preserve">RADICACIÓN </t>
  </si>
  <si>
    <t xml:space="preserve">CORREO ELECTRONICO </t>
  </si>
  <si>
    <t xml:space="preserve">DIANA SERRANO </t>
  </si>
  <si>
    <t>ROBERTO VELOSA ÁLVAREZ // ELVIRA PORRAS DE VELOSA</t>
  </si>
  <si>
    <t xml:space="preserve">RICARDO CAICEDO CARDONA </t>
  </si>
  <si>
    <t>24.305.791// 14.955.182 //18.594.437</t>
  </si>
  <si>
    <t xml:space="preserve">MARÍA CLARA GUZMÁN DE ENRÍQUEZ // PACO ALVARADO ENRIQUEZ MARTINEZ // ENRIQUE GUZMÁN NARANJO </t>
  </si>
  <si>
    <t>MARÍA LEONOR RAMIREZ DE PORRAS // GERARDO PORRAS GUTIERREZ</t>
  </si>
  <si>
    <t>34.050.509// 10.076.114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</si>
</sst>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yyyy\-mm\-dd;@"/>
    <numFmt numFmtId="167" formatCode="yyyy/mm/dd"/>
    <numFmt numFmtId="168" formatCode="#,##0_ ;\-#,##0\ "/>
    <numFmt numFmtId="169" formatCode="0.00000"/>
    <numFmt numFmtId="170" formatCode="0.00000%"/>
    <numFmt numFmtId="171" formatCode="_-* #,##0.000_-;\-* #,##0.000_-;_-* &quot;-&quot;_-;_-@_-"/>
    <numFmt numFmtId="172" formatCode="0.000%"/>
    <numFmt numFmtId="173" formatCode="_-* #,##0.000000_-;\-* #,##0.000000_-;_-* &quot;-&quot;_-;_-@_-"/>
    <numFmt numFmtId="174" formatCode="dd/mm/yyyy;@"/>
    <numFmt numFmtId="175" formatCode="0_ ;\-0\ "/>
    <numFmt numFmtId="176" formatCode="_-* #,##0.00_-;\-* #,##0.00_-;_-* &quot;-&quot;_-;_-@_-"/>
    <numFmt numFmtId="177" formatCode="_-* #,##0.0000_-;\-* #,##0.0000_-;_-* &quot;-&quot;_-;_-@_-"/>
    <numFmt numFmtId="178" formatCode="_-* #,##0.0000000_-;\-* #,##0.0000000_-;_-* &quot;-&quot;_-;_-@_-"/>
    <numFmt numFmtId="179" formatCode="0.0000%"/>
    <numFmt numFmtId="180" formatCode="_-* #,##0.0_-;\-* #,##0.0_-;_-* &quot;-&quot;_-;_-@_-"/>
    <numFmt numFmtId="181" formatCode="_-&quot;$&quot;* #,##0_-;\-&quot;$&quot;* #,##0_-;_-&quot;$&quot;* &quot;-&quot;_-;_-@_-"/>
    <numFmt numFmtId="182" formatCode="&quot;$&quot;\ #,##0.00"/>
    <numFmt numFmtId="183" formatCode="_-[$$-240A]\ * #,##0.00_-;\-[$$-240A]\ * #,##0.00_-;_-[$$-240A]\ * &quot;-&quot;??_-;_-@_-"/>
    <numFmt numFmtId="184" formatCode="_-&quot;$&quot;\ * #,##0_-;\-&quot;$&quot;\ * #,##0_-;_-&quot;$&quot;\ * &quot;-&quot;??_-;_-@_-"/>
  </numFmts>
  <fonts count="4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Arial"/>
      <family val="2"/>
    </font>
    <font>
      <sz val="10"/>
      <color theme="1"/>
      <name val="Arial"/>
      <family val="2"/>
    </font>
    <font>
      <b/>
      <sz val="8"/>
      <color rgb="FF333399"/>
      <name val="Arial"/>
      <family val="2"/>
    </font>
    <font>
      <u/>
      <sz val="10"/>
      <color indexed="12"/>
      <name val="Arial"/>
      <family val="2"/>
    </font>
    <font>
      <sz val="8"/>
      <color rgb="FF003366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rgb="FF3C3C3C"/>
      <name val="Arial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202124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E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rgb="FFA3BED8"/>
      </bottom>
      <diagonal/>
    </border>
    <border>
      <left/>
      <right/>
      <top style="thick">
        <color rgb="FFA3BED8"/>
      </top>
      <bottom style="thick">
        <color rgb="FFA3BED8"/>
      </bottom>
      <diagonal/>
    </border>
    <border>
      <left/>
      <right/>
      <top style="thick">
        <color rgb="FFA3BED8"/>
      </top>
      <bottom/>
      <diagonal/>
    </border>
    <border>
      <left/>
      <right/>
      <top/>
      <bottom style="medium">
        <color rgb="FFC9CBD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3">
    <xf numFmtId="0" fontId="0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3" fillId="0" borderId="0"/>
    <xf numFmtId="181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533">
    <xf numFmtId="0" fontId="0" fillId="0" borderId="0" xfId="0"/>
    <xf numFmtId="0" fontId="0" fillId="0" borderId="0" xfId="0" pivotButton="1"/>
    <xf numFmtId="14" fontId="0" fillId="0" borderId="0" xfId="0" applyNumberFormat="1"/>
    <xf numFmtId="4" fontId="0" fillId="0" borderId="0" xfId="0" applyNumberFormat="1"/>
    <xf numFmtId="0" fontId="0" fillId="3" borderId="0" xfId="0" applyFill="1"/>
    <xf numFmtId="3" fontId="4" fillId="3" borderId="0" xfId="3" applyNumberFormat="1" applyFont="1" applyFill="1" applyBorder="1" applyAlignment="1" applyProtection="1">
      <alignment horizontal="center" vertical="center" wrapText="1"/>
      <protection locked="0"/>
    </xf>
    <xf numFmtId="168" fontId="4" fillId="3" borderId="0" xfId="3" applyNumberFormat="1" applyFont="1" applyFill="1" applyBorder="1" applyAlignment="1" applyProtection="1">
      <alignment horizontal="center" vertical="center" wrapText="1"/>
      <protection locked="0"/>
    </xf>
    <xf numFmtId="167" fontId="4" fillId="3" borderId="0" xfId="1" applyNumberFormat="1" applyFont="1" applyFill="1" applyAlignment="1" applyProtection="1">
      <alignment horizontal="center" vertical="center" wrapText="1"/>
      <protection locked="0"/>
    </xf>
    <xf numFmtId="1" fontId="9" fillId="3" borderId="0" xfId="1" applyNumberFormat="1" applyFont="1" applyFill="1" applyAlignment="1" applyProtection="1">
      <alignment horizontal="center" vertical="center" wrapText="1"/>
      <protection locked="0"/>
    </xf>
    <xf numFmtId="0" fontId="0" fillId="2" borderId="1" xfId="0" applyFill="1" applyBorder="1"/>
    <xf numFmtId="3" fontId="5" fillId="3" borderId="0" xfId="3" applyNumberFormat="1" applyFont="1" applyFill="1" applyBorder="1" applyAlignment="1">
      <alignment horizontal="right"/>
    </xf>
    <xf numFmtId="3" fontId="11" fillId="3" borderId="0" xfId="3" applyNumberFormat="1" applyFont="1" applyFill="1" applyBorder="1" applyAlignment="1">
      <alignment horizontal="right"/>
    </xf>
    <xf numFmtId="168" fontId="5" fillId="3" borderId="0" xfId="3" applyNumberFormat="1" applyFont="1" applyFill="1" applyBorder="1"/>
    <xf numFmtId="167" fontId="5" fillId="3" borderId="0" xfId="0" applyNumberFormat="1" applyFont="1" applyFill="1" applyAlignment="1">
      <alignment horizontal="right"/>
    </xf>
    <xf numFmtId="1" fontId="5" fillId="3" borderId="0" xfId="0" applyNumberFormat="1" applyFont="1" applyFill="1" applyAlignment="1">
      <alignment horizontal="center"/>
    </xf>
    <xf numFmtId="0" fontId="11" fillId="0" borderId="0" xfId="0" applyFont="1"/>
    <xf numFmtId="0" fontId="12" fillId="4" borderId="4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0" fillId="2" borderId="0" xfId="0" applyFill="1"/>
    <xf numFmtId="10" fontId="10" fillId="2" borderId="0" xfId="0" applyNumberFormat="1" applyFont="1" applyFill="1" applyAlignment="1">
      <alignment horizontal="center" vertical="top" wrapText="1"/>
    </xf>
    <xf numFmtId="169" fontId="10" fillId="2" borderId="0" xfId="0" applyNumberFormat="1" applyFont="1" applyFill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4" fontId="0" fillId="0" borderId="7" xfId="0" applyNumberFormat="1" applyBorder="1"/>
    <xf numFmtId="0" fontId="0" fillId="0" borderId="7" xfId="0" applyBorder="1"/>
    <xf numFmtId="14" fontId="0" fillId="0" borderId="5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" fontId="0" fillId="0" borderId="11" xfId="0" applyNumberFormat="1" applyBorder="1"/>
    <xf numFmtId="0" fontId="0" fillId="0" borderId="0" xfId="0" applyAlignment="1">
      <alignment vertical="center" wrapText="1"/>
    </xf>
    <xf numFmtId="0" fontId="5" fillId="0" borderId="0" xfId="0" applyFont="1"/>
    <xf numFmtId="41" fontId="5" fillId="0" borderId="0" xfId="4" applyFont="1"/>
    <xf numFmtId="0" fontId="5" fillId="0" borderId="0" xfId="0" applyFont="1" applyAlignment="1">
      <alignment horizontal="center"/>
    </xf>
    <xf numFmtId="171" fontId="5" fillId="0" borderId="0" xfId="4" applyNumberFormat="1" applyFont="1"/>
    <xf numFmtId="0" fontId="15" fillId="0" borderId="5" xfId="0" applyFont="1" applyBorder="1" applyAlignment="1">
      <alignment vertical="center"/>
    </xf>
    <xf numFmtId="41" fontId="15" fillId="0" borderId="14" xfId="4" applyFont="1" applyBorder="1" applyAlignment="1">
      <alignment vertical="center"/>
    </xf>
    <xf numFmtId="0" fontId="18" fillId="0" borderId="0" xfId="0" applyFont="1"/>
    <xf numFmtId="0" fontId="18" fillId="0" borderId="5" xfId="0" applyFont="1" applyBorder="1" applyAlignment="1">
      <alignment horizontal="center" vertical="center"/>
    </xf>
    <xf numFmtId="41" fontId="5" fillId="0" borderId="14" xfId="4" applyFont="1" applyBorder="1"/>
    <xf numFmtId="0" fontId="15" fillId="3" borderId="14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0" fillId="3" borderId="0" xfId="0" applyFill="1" applyAlignment="1">
      <alignment vertical="center" wrapText="1"/>
    </xf>
    <xf numFmtId="0" fontId="15" fillId="3" borderId="14" xfId="0" applyFont="1" applyFill="1" applyBorder="1" applyAlignment="1">
      <alignment horizontal="left" vertical="center" wrapText="1"/>
    </xf>
    <xf numFmtId="41" fontId="15" fillId="3" borderId="14" xfId="4" applyFont="1" applyFill="1" applyBorder="1" applyAlignment="1">
      <alignment horizontal="center" vertical="center" wrapText="1"/>
    </xf>
    <xf numFmtId="10" fontId="15" fillId="3" borderId="14" xfId="7" applyNumberFormat="1" applyFont="1" applyFill="1" applyBorder="1" applyAlignment="1">
      <alignment horizontal="center" vertical="center" wrapText="1"/>
    </xf>
    <xf numFmtId="171" fontId="15" fillId="3" borderId="14" xfId="4" applyNumberFormat="1" applyFont="1" applyFill="1" applyBorder="1" applyAlignment="1" applyProtection="1">
      <alignment horizontal="center" vertical="center" wrapText="1"/>
    </xf>
    <xf numFmtId="14" fontId="15" fillId="3" borderId="14" xfId="0" applyNumberFormat="1" applyFont="1" applyFill="1" applyBorder="1" applyAlignment="1">
      <alignment vertical="center" wrapText="1"/>
    </xf>
    <xf numFmtId="172" fontId="5" fillId="0" borderId="0" xfId="0" applyNumberFormat="1" applyFont="1"/>
    <xf numFmtId="170" fontId="10" fillId="0" borderId="0" xfId="0" applyNumberFormat="1" applyFont="1" applyAlignment="1">
      <alignment horizontal="center"/>
    </xf>
    <xf numFmtId="166" fontId="10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3" borderId="14" xfId="0" applyFont="1" applyFill="1" applyBorder="1" applyAlignment="1">
      <alignment horizontal="left" vertical="center"/>
    </xf>
    <xf numFmtId="166" fontId="10" fillId="3" borderId="16" xfId="0" applyNumberFormat="1" applyFont="1" applyFill="1" applyBorder="1" applyAlignment="1">
      <alignment horizontal="center" vertical="center"/>
    </xf>
    <xf numFmtId="173" fontId="5" fillId="0" borderId="0" xfId="4" applyNumberFormat="1" applyFont="1" applyAlignment="1">
      <alignment horizontal="center"/>
    </xf>
    <xf numFmtId="0" fontId="15" fillId="0" borderId="5" xfId="0" applyFont="1" applyBorder="1" applyAlignment="1">
      <alignment horizontal="left" vertical="center"/>
    </xf>
    <xf numFmtId="166" fontId="10" fillId="0" borderId="14" xfId="0" applyNumberFormat="1" applyFont="1" applyBorder="1" applyAlignment="1">
      <alignment horizontal="center" vertical="center"/>
    </xf>
    <xf numFmtId="0" fontId="15" fillId="3" borderId="14" xfId="0" applyFont="1" applyFill="1" applyBorder="1" applyAlignment="1">
      <alignment horizontal="left" vertical="center"/>
    </xf>
    <xf numFmtId="0" fontId="20" fillId="6" borderId="14" xfId="0" applyFont="1" applyFill="1" applyBorder="1" applyAlignment="1">
      <alignment horizontal="center" vertical="center" wrapText="1"/>
    </xf>
    <xf numFmtId="41" fontId="20" fillId="6" borderId="14" xfId="4" applyFont="1" applyFill="1" applyBorder="1" applyAlignment="1">
      <alignment horizontal="center" vertical="center" wrapText="1"/>
    </xf>
    <xf numFmtId="171" fontId="20" fillId="6" borderId="21" xfId="4" applyNumberFormat="1" applyFont="1" applyFill="1" applyBorder="1" applyAlignment="1" applyProtection="1">
      <alignment horizontal="center" vertical="center" wrapText="1"/>
    </xf>
    <xf numFmtId="173" fontId="9" fillId="6" borderId="14" xfId="4" applyNumberFormat="1" applyFont="1" applyFill="1" applyBorder="1" applyAlignment="1" applyProtection="1">
      <alignment horizontal="center" vertical="center" wrapText="1"/>
    </xf>
    <xf numFmtId="172" fontId="20" fillId="6" borderId="14" xfId="0" applyNumberFormat="1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vertical="center"/>
    </xf>
    <xf numFmtId="0" fontId="20" fillId="6" borderId="16" xfId="0" applyFont="1" applyFill="1" applyBorder="1" applyAlignment="1">
      <alignment horizontal="center" vertical="center"/>
    </xf>
    <xf numFmtId="41" fontId="17" fillId="6" borderId="14" xfId="4" applyFont="1" applyFill="1" applyBorder="1" applyAlignment="1">
      <alignment vertical="center"/>
    </xf>
    <xf numFmtId="0" fontId="15" fillId="0" borderId="14" xfId="0" applyFont="1" applyBorder="1" applyAlignment="1">
      <alignment vertical="center"/>
    </xf>
    <xf numFmtId="10" fontId="15" fillId="5" borderId="14" xfId="7" applyNumberFormat="1" applyFont="1" applyFill="1" applyBorder="1" applyAlignment="1">
      <alignment horizontal="center" vertical="center" wrapText="1"/>
    </xf>
    <xf numFmtId="14" fontId="15" fillId="5" borderId="14" xfId="0" applyNumberFormat="1" applyFont="1" applyFill="1" applyBorder="1" applyAlignment="1">
      <alignment vertical="center" wrapText="1"/>
    </xf>
    <xf numFmtId="171" fontId="15" fillId="5" borderId="14" xfId="4" applyNumberFormat="1" applyFont="1" applyFill="1" applyBorder="1" applyAlignment="1" applyProtection="1">
      <alignment horizontal="center" vertical="center" wrapText="1"/>
    </xf>
    <xf numFmtId="166" fontId="10" fillId="5" borderId="16" xfId="0" applyNumberFormat="1" applyFont="1" applyFill="1" applyBorder="1" applyAlignment="1">
      <alignment horizontal="center" vertical="center"/>
    </xf>
    <xf numFmtId="41" fontId="22" fillId="5" borderId="14" xfId="4" applyFont="1" applyFill="1" applyBorder="1" applyAlignment="1">
      <alignment horizontal="center" vertical="center" wrapText="1"/>
    </xf>
    <xf numFmtId="0" fontId="11" fillId="0" borderId="14" xfId="0" applyFont="1" applyBorder="1"/>
    <xf numFmtId="0" fontId="11" fillId="3" borderId="14" xfId="0" applyFont="1" applyFill="1" applyBorder="1"/>
    <xf numFmtId="174" fontId="11" fillId="0" borderId="14" xfId="8" applyNumberFormat="1" applyFont="1" applyFill="1" applyBorder="1" applyAlignment="1">
      <alignment horizontal="right" vertical="center"/>
    </xf>
    <xf numFmtId="0" fontId="11" fillId="3" borderId="14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14" fontId="15" fillId="0" borderId="14" xfId="0" applyNumberFormat="1" applyFont="1" applyBorder="1" applyAlignment="1">
      <alignment horizontal="left" vertical="center"/>
    </xf>
    <xf numFmtId="173" fontId="15" fillId="3" borderId="14" xfId="4" applyNumberFormat="1" applyFont="1" applyFill="1" applyBorder="1" applyAlignment="1">
      <alignment horizontal="center" vertical="center"/>
    </xf>
    <xf numFmtId="173" fontId="15" fillId="5" borderId="14" xfId="4" applyNumberFormat="1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vertical="center"/>
    </xf>
    <xf numFmtId="0" fontId="22" fillId="6" borderId="15" xfId="0" applyFont="1" applyFill="1" applyBorder="1" applyAlignment="1">
      <alignment horizontal="left" vertical="center"/>
    </xf>
    <xf numFmtId="41" fontId="22" fillId="6" borderId="14" xfId="4" applyFont="1" applyFill="1" applyBorder="1" applyAlignment="1">
      <alignment vertical="center"/>
    </xf>
    <xf numFmtId="0" fontId="22" fillId="6" borderId="15" xfId="0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vertical="center"/>
    </xf>
    <xf numFmtId="171" fontId="22" fillId="6" borderId="14" xfId="4" applyNumberFormat="1" applyFont="1" applyFill="1" applyBorder="1" applyAlignment="1">
      <alignment vertical="center"/>
    </xf>
    <xf numFmtId="173" fontId="22" fillId="6" borderId="14" xfId="4" applyNumberFormat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vertical="center" wrapText="1"/>
    </xf>
    <xf numFmtId="0" fontId="14" fillId="3" borderId="14" xfId="0" applyFont="1" applyFill="1" applyBorder="1" applyAlignment="1">
      <alignment vertical="center"/>
    </xf>
    <xf numFmtId="10" fontId="15" fillId="3" borderId="5" xfId="0" applyNumberFormat="1" applyFont="1" applyFill="1" applyBorder="1" applyAlignment="1">
      <alignment horizontal="center" vertical="center"/>
    </xf>
    <xf numFmtId="14" fontId="15" fillId="3" borderId="5" xfId="0" applyNumberFormat="1" applyFont="1" applyFill="1" applyBorder="1" applyAlignment="1">
      <alignment vertical="center"/>
    </xf>
    <xf numFmtId="171" fontId="15" fillId="3" borderId="14" xfId="4" applyNumberFormat="1" applyFont="1" applyFill="1" applyBorder="1" applyAlignment="1">
      <alignment horizontal="right" vertical="center" wrapText="1"/>
    </xf>
    <xf numFmtId="171" fontId="15" fillId="3" borderId="14" xfId="4" applyNumberFormat="1" applyFont="1" applyFill="1" applyBorder="1" applyAlignment="1">
      <alignment vertical="center"/>
    </xf>
    <xf numFmtId="14" fontId="15" fillId="3" borderId="14" xfId="0" applyNumberFormat="1" applyFont="1" applyFill="1" applyBorder="1" applyAlignment="1">
      <alignment horizontal="left" vertical="center"/>
    </xf>
    <xf numFmtId="14" fontId="15" fillId="0" borderId="5" xfId="0" applyNumberFormat="1" applyFont="1" applyBorder="1" applyAlignment="1">
      <alignment horizontal="left" vertical="center"/>
    </xf>
    <xf numFmtId="0" fontId="22" fillId="6" borderId="6" xfId="0" applyFont="1" applyFill="1" applyBorder="1" applyAlignment="1">
      <alignment horizontal="left" vertical="center"/>
    </xf>
    <xf numFmtId="0" fontId="15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left" vertical="center"/>
    </xf>
    <xf numFmtId="14" fontId="15" fillId="0" borderId="5" xfId="0" applyNumberFormat="1" applyFont="1" applyBorder="1" applyAlignment="1">
      <alignment vertical="center"/>
    </xf>
    <xf numFmtId="41" fontId="15" fillId="0" borderId="14" xfId="4" applyFont="1" applyBorder="1"/>
    <xf numFmtId="10" fontId="15" fillId="3" borderId="12" xfId="0" applyNumberFormat="1" applyFont="1" applyFill="1" applyBorder="1" applyAlignment="1">
      <alignment horizontal="center" vertical="center"/>
    </xf>
    <xf numFmtId="14" fontId="15" fillId="3" borderId="14" xfId="4" applyNumberFormat="1" applyFont="1" applyFill="1" applyBorder="1" applyAlignment="1">
      <alignment vertical="center"/>
    </xf>
    <xf numFmtId="0" fontId="15" fillId="3" borderId="14" xfId="0" applyFont="1" applyFill="1" applyBorder="1"/>
    <xf numFmtId="0" fontId="24" fillId="0" borderId="0" xfId="0" applyFont="1"/>
    <xf numFmtId="41" fontId="22" fillId="5" borderId="20" xfId="4" applyFont="1" applyFill="1" applyBorder="1" applyAlignment="1">
      <alignment horizontal="center" vertical="center" wrapText="1"/>
    </xf>
    <xf numFmtId="10" fontId="15" fillId="5" borderId="20" xfId="7" applyNumberFormat="1" applyFont="1" applyFill="1" applyBorder="1" applyAlignment="1">
      <alignment horizontal="center" vertical="center" wrapText="1"/>
    </xf>
    <xf numFmtId="14" fontId="15" fillId="5" borderId="20" xfId="0" applyNumberFormat="1" applyFont="1" applyFill="1" applyBorder="1" applyAlignment="1">
      <alignment vertical="center" wrapText="1"/>
    </xf>
    <xf numFmtId="171" fontId="15" fillId="5" borderId="20" xfId="4" applyNumberFormat="1" applyFont="1" applyFill="1" applyBorder="1" applyAlignment="1" applyProtection="1">
      <alignment horizontal="center" vertical="center" wrapText="1"/>
    </xf>
    <xf numFmtId="173" fontId="15" fillId="5" borderId="20" xfId="4" applyNumberFormat="1" applyFont="1" applyFill="1" applyBorder="1" applyAlignment="1">
      <alignment horizontal="center" vertical="center"/>
    </xf>
    <xf numFmtId="14" fontId="15" fillId="3" borderId="13" xfId="0" applyNumberFormat="1" applyFont="1" applyFill="1" applyBorder="1" applyAlignment="1">
      <alignment vertical="center"/>
    </xf>
    <xf numFmtId="171" fontId="15" fillId="3" borderId="18" xfId="4" applyNumberFormat="1" applyFont="1" applyFill="1" applyBorder="1" applyAlignment="1">
      <alignment vertical="center"/>
    </xf>
    <xf numFmtId="166" fontId="10" fillId="0" borderId="19" xfId="0" applyNumberFormat="1" applyFont="1" applyBorder="1" applyAlignment="1">
      <alignment horizontal="center" vertical="center"/>
    </xf>
    <xf numFmtId="0" fontId="22" fillId="6" borderId="14" xfId="0" applyFont="1" applyFill="1" applyBorder="1" applyAlignment="1">
      <alignment vertical="center"/>
    </xf>
    <xf numFmtId="0" fontId="22" fillId="6" borderId="14" xfId="0" applyFont="1" applyFill="1" applyBorder="1" applyAlignment="1">
      <alignment horizontal="left" vertical="center"/>
    </xf>
    <xf numFmtId="0" fontId="22" fillId="6" borderId="14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41" fontId="22" fillId="6" borderId="24" xfId="4" applyFont="1" applyFill="1" applyBorder="1" applyAlignment="1">
      <alignment vertical="center"/>
    </xf>
    <xf numFmtId="0" fontId="18" fillId="6" borderId="17" xfId="0" applyFont="1" applyFill="1" applyBorder="1" applyAlignment="1">
      <alignment vertical="center"/>
    </xf>
    <xf numFmtId="0" fontId="15" fillId="0" borderId="14" xfId="0" applyFont="1" applyBorder="1" applyAlignment="1">
      <alignment horizontal="left"/>
    </xf>
    <xf numFmtId="41" fontId="22" fillId="6" borderId="0" xfId="4" applyFont="1" applyFill="1" applyBorder="1" applyAlignment="1">
      <alignment vertical="center"/>
    </xf>
    <xf numFmtId="41" fontId="15" fillId="0" borderId="0" xfId="4" applyFont="1" applyBorder="1" applyAlignment="1">
      <alignment vertical="center"/>
    </xf>
    <xf numFmtId="41" fontId="11" fillId="0" borderId="0" xfId="4" applyFont="1" applyFill="1" applyBorder="1" applyAlignment="1">
      <alignment horizontal="right"/>
    </xf>
    <xf numFmtId="10" fontId="15" fillId="3" borderId="0" xfId="0" applyNumberFormat="1" applyFont="1" applyFill="1" applyAlignment="1">
      <alignment horizontal="center" vertical="center"/>
    </xf>
    <xf numFmtId="0" fontId="22" fillId="6" borderId="12" xfId="0" applyFont="1" applyFill="1" applyBorder="1" applyAlignment="1">
      <alignment horizontal="center" vertical="center"/>
    </xf>
    <xf numFmtId="10" fontId="15" fillId="3" borderId="12" xfId="7" applyNumberFormat="1" applyFont="1" applyFill="1" applyBorder="1" applyAlignment="1">
      <alignment horizontal="center" vertical="center"/>
    </xf>
    <xf numFmtId="49" fontId="14" fillId="3" borderId="14" xfId="0" applyNumberFormat="1" applyFont="1" applyFill="1" applyBorder="1" applyAlignment="1">
      <alignment horizontal="left"/>
    </xf>
    <xf numFmtId="14" fontId="15" fillId="0" borderId="14" xfId="0" applyNumberFormat="1" applyFont="1" applyBorder="1"/>
    <xf numFmtId="10" fontId="15" fillId="3" borderId="14" xfId="0" applyNumberFormat="1" applyFont="1" applyFill="1" applyBorder="1" applyAlignment="1">
      <alignment horizontal="center" vertical="center"/>
    </xf>
    <xf numFmtId="171" fontId="15" fillId="3" borderId="14" xfId="4" applyNumberFormat="1" applyFont="1" applyFill="1" applyBorder="1" applyAlignment="1">
      <alignment horizontal="right" vertical="center"/>
    </xf>
    <xf numFmtId="171" fontId="15" fillId="3" borderId="14" xfId="4" applyNumberFormat="1" applyFont="1" applyFill="1" applyBorder="1" applyAlignment="1" applyProtection="1">
      <alignment horizontal="right" vertical="center" wrapText="1"/>
    </xf>
    <xf numFmtId="171" fontId="15" fillId="5" borderId="14" xfId="4" applyNumberFormat="1" applyFont="1" applyFill="1" applyBorder="1" applyAlignment="1" applyProtection="1">
      <alignment horizontal="right" vertical="center" wrapText="1"/>
    </xf>
    <xf numFmtId="171" fontId="22" fillId="6" borderId="14" xfId="4" applyNumberFormat="1" applyFont="1" applyFill="1" applyBorder="1" applyAlignment="1">
      <alignment horizontal="right" vertical="center"/>
    </xf>
    <xf numFmtId="171" fontId="15" fillId="5" borderId="20" xfId="4" applyNumberFormat="1" applyFont="1" applyFill="1" applyBorder="1" applyAlignment="1" applyProtection="1">
      <alignment horizontal="right" vertical="center" wrapText="1"/>
    </xf>
    <xf numFmtId="171" fontId="15" fillId="3" borderId="18" xfId="4" applyNumberFormat="1" applyFont="1" applyFill="1" applyBorder="1" applyAlignment="1">
      <alignment horizontal="right" vertical="center"/>
    </xf>
    <xf numFmtId="171" fontId="5" fillId="0" borderId="0" xfId="4" applyNumberFormat="1" applyFont="1" applyAlignment="1">
      <alignment horizontal="right"/>
    </xf>
    <xf numFmtId="0" fontId="23" fillId="0" borderId="14" xfId="0" applyFont="1" applyBorder="1"/>
    <xf numFmtId="0" fontId="21" fillId="6" borderId="13" xfId="0" applyFont="1" applyFill="1" applyBorder="1" applyAlignment="1">
      <alignment vertical="center"/>
    </xf>
    <xf numFmtId="41" fontId="22" fillId="6" borderId="21" xfId="4" applyFont="1" applyFill="1" applyBorder="1" applyAlignment="1">
      <alignment vertical="center"/>
    </xf>
    <xf numFmtId="14" fontId="10" fillId="0" borderId="14" xfId="0" applyNumberFormat="1" applyFont="1" applyBorder="1" applyAlignment="1">
      <alignment horizontal="left" vertical="center"/>
    </xf>
    <xf numFmtId="0" fontId="14" fillId="3" borderId="14" xfId="0" applyFont="1" applyFill="1" applyBorder="1"/>
    <xf numFmtId="0" fontId="15" fillId="0" borderId="14" xfId="0" applyFont="1" applyBorder="1"/>
    <xf numFmtId="0" fontId="14" fillId="0" borderId="14" xfId="0" applyFont="1" applyBorder="1"/>
    <xf numFmtId="0" fontId="15" fillId="0" borderId="20" xfId="0" applyFont="1" applyBorder="1" applyAlignment="1">
      <alignment vertical="center" wrapText="1"/>
    </xf>
    <xf numFmtId="41" fontId="15" fillId="0" borderId="20" xfId="4" applyFont="1" applyBorder="1" applyAlignment="1">
      <alignment vertical="center"/>
    </xf>
    <xf numFmtId="0" fontId="15" fillId="0" borderId="20" xfId="0" applyFont="1" applyBorder="1" applyAlignment="1">
      <alignment horizontal="left" vertical="center"/>
    </xf>
    <xf numFmtId="171" fontId="15" fillId="0" borderId="20" xfId="4" applyNumberFormat="1" applyFont="1" applyBorder="1" applyAlignment="1">
      <alignment horizontal="right" vertical="center"/>
    </xf>
    <xf numFmtId="171" fontId="15" fillId="3" borderId="20" xfId="4" applyNumberFormat="1" applyFont="1" applyFill="1" applyBorder="1" applyAlignment="1">
      <alignment vertical="center"/>
    </xf>
    <xf numFmtId="0" fontId="18" fillId="6" borderId="14" xfId="0" applyFont="1" applyFill="1" applyBorder="1" applyAlignment="1">
      <alignment vertical="center"/>
    </xf>
    <xf numFmtId="166" fontId="10" fillId="5" borderId="14" xfId="0" applyNumberFormat="1" applyFont="1" applyFill="1" applyBorder="1" applyAlignment="1">
      <alignment horizontal="center" vertical="center"/>
    </xf>
    <xf numFmtId="41" fontId="15" fillId="3" borderId="14" xfId="4" applyFont="1" applyFill="1" applyBorder="1"/>
    <xf numFmtId="166" fontId="10" fillId="3" borderId="14" xfId="0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vertical="center" wrapText="1"/>
    </xf>
    <xf numFmtId="0" fontId="18" fillId="3" borderId="27" xfId="0" applyFont="1" applyFill="1" applyBorder="1" applyAlignment="1">
      <alignment vertical="center" wrapText="1"/>
    </xf>
    <xf numFmtId="14" fontId="15" fillId="0" borderId="26" xfId="0" applyNumberFormat="1" applyFont="1" applyBorder="1" applyAlignment="1">
      <alignment horizontal="left" vertical="center"/>
    </xf>
    <xf numFmtId="14" fontId="15" fillId="3" borderId="14" xfId="0" applyNumberFormat="1" applyFont="1" applyFill="1" applyBorder="1" applyAlignment="1">
      <alignment vertical="center"/>
    </xf>
    <xf numFmtId="1" fontId="15" fillId="0" borderId="14" xfId="0" applyNumberFormat="1" applyFont="1" applyBorder="1" applyAlignment="1">
      <alignment horizontal="left"/>
    </xf>
    <xf numFmtId="179" fontId="15" fillId="0" borderId="18" xfId="0" applyNumberFormat="1" applyFont="1" applyBorder="1" applyAlignment="1">
      <alignment vertical="center"/>
    </xf>
    <xf numFmtId="179" fontId="22" fillId="5" borderId="18" xfId="0" applyNumberFormat="1" applyFont="1" applyFill="1" applyBorder="1" applyAlignment="1">
      <alignment vertical="center"/>
    </xf>
    <xf numFmtId="179" fontId="22" fillId="6" borderId="18" xfId="0" applyNumberFormat="1" applyFont="1" applyFill="1" applyBorder="1" applyAlignment="1">
      <alignment vertical="center"/>
    </xf>
    <xf numFmtId="179" fontId="22" fillId="3" borderId="18" xfId="0" applyNumberFormat="1" applyFont="1" applyFill="1" applyBorder="1" applyAlignment="1">
      <alignment vertical="center"/>
    </xf>
    <xf numFmtId="179" fontId="15" fillId="0" borderId="20" xfId="0" applyNumberFormat="1" applyFont="1" applyBorder="1" applyAlignment="1">
      <alignment horizontal="right" vertical="center"/>
    </xf>
    <xf numFmtId="179" fontId="15" fillId="0" borderId="21" xfId="0" applyNumberFormat="1" applyFont="1" applyBorder="1" applyAlignment="1">
      <alignment horizontal="right" vertical="center"/>
    </xf>
    <xf numFmtId="179" fontId="15" fillId="0" borderId="18" xfId="0" applyNumberFormat="1" applyFont="1" applyBorder="1" applyAlignment="1">
      <alignment horizontal="right" vertical="center"/>
    </xf>
    <xf numFmtId="179" fontId="5" fillId="0" borderId="0" xfId="0" applyNumberFormat="1" applyFont="1"/>
    <xf numFmtId="179" fontId="22" fillId="6" borderId="0" xfId="0" applyNumberFormat="1" applyFont="1" applyFill="1" applyAlignment="1">
      <alignment vertical="center"/>
    </xf>
    <xf numFmtId="179" fontId="22" fillId="3" borderId="14" xfId="0" applyNumberFormat="1" applyFont="1" applyFill="1" applyBorder="1" applyAlignment="1">
      <alignment vertical="center"/>
    </xf>
    <xf numFmtId="179" fontId="15" fillId="0" borderId="14" xfId="0" applyNumberFormat="1" applyFont="1" applyBorder="1" applyAlignment="1">
      <alignment vertical="center"/>
    </xf>
    <xf numFmtId="179" fontId="22" fillId="5" borderId="14" xfId="0" applyNumberFormat="1" applyFont="1" applyFill="1" applyBorder="1" applyAlignment="1">
      <alignment vertical="center"/>
    </xf>
    <xf numFmtId="179" fontId="22" fillId="6" borderId="14" xfId="0" applyNumberFormat="1" applyFont="1" applyFill="1" applyBorder="1" applyAlignment="1">
      <alignment vertical="center"/>
    </xf>
    <xf numFmtId="177" fontId="15" fillId="0" borderId="14" xfId="4" applyNumberFormat="1" applyFont="1" applyBorder="1" applyAlignment="1">
      <alignment vertical="center"/>
    </xf>
    <xf numFmtId="43" fontId="5" fillId="0" borderId="0" xfId="0" applyNumberFormat="1" applyFont="1"/>
    <xf numFmtId="0" fontId="18" fillId="7" borderId="0" xfId="0" applyFont="1" applyFill="1" applyAlignment="1">
      <alignment horizontal="left"/>
    </xf>
    <xf numFmtId="41" fontId="18" fillId="7" borderId="0" xfId="4" applyFont="1" applyFill="1"/>
    <xf numFmtId="0" fontId="18" fillId="7" borderId="0" xfId="0" applyFont="1" applyFill="1" applyAlignment="1">
      <alignment horizontal="center"/>
    </xf>
    <xf numFmtId="0" fontId="5" fillId="7" borderId="0" xfId="0" applyFont="1" applyFill="1"/>
    <xf numFmtId="41" fontId="5" fillId="3" borderId="17" xfId="4" applyFont="1" applyFill="1" applyBorder="1" applyAlignment="1">
      <alignment vertical="center"/>
    </xf>
    <xf numFmtId="180" fontId="15" fillId="0" borderId="14" xfId="4" applyNumberFormat="1" applyFont="1" applyBorder="1" applyAlignment="1">
      <alignment vertical="center"/>
    </xf>
    <xf numFmtId="179" fontId="15" fillId="8" borderId="18" xfId="0" applyNumberFormat="1" applyFont="1" applyFill="1" applyBorder="1" applyAlignment="1">
      <alignment vertical="center"/>
    </xf>
    <xf numFmtId="179" fontId="22" fillId="0" borderId="14" xfId="0" applyNumberFormat="1" applyFont="1" applyBorder="1" applyAlignment="1">
      <alignment vertical="center"/>
    </xf>
    <xf numFmtId="179" fontId="22" fillId="8" borderId="14" xfId="0" applyNumberFormat="1" applyFont="1" applyFill="1" applyBorder="1" applyAlignment="1">
      <alignment vertical="center"/>
    </xf>
    <xf numFmtId="179" fontId="22" fillId="8" borderId="18" xfId="0" applyNumberFormat="1" applyFont="1" applyFill="1" applyBorder="1" applyAlignment="1">
      <alignment vertical="center"/>
    </xf>
    <xf numFmtId="179" fontId="15" fillId="6" borderId="18" xfId="0" applyNumberFormat="1" applyFont="1" applyFill="1" applyBorder="1" applyAlignment="1">
      <alignment vertical="center"/>
    </xf>
    <xf numFmtId="1" fontId="5" fillId="0" borderId="0" xfId="0" applyNumberFormat="1" applyFont="1"/>
    <xf numFmtId="1" fontId="20" fillId="6" borderId="14" xfId="0" applyNumberFormat="1" applyFont="1" applyFill="1" applyBorder="1" applyAlignment="1">
      <alignment horizontal="center" vertical="center" wrapText="1"/>
    </xf>
    <xf numFmtId="1" fontId="15" fillId="0" borderId="14" xfId="8" applyNumberFormat="1" applyFont="1" applyBorder="1" applyAlignment="1">
      <alignment horizontal="center" vertical="center"/>
    </xf>
    <xf numFmtId="1" fontId="15" fillId="0" borderId="14" xfId="8" applyNumberFormat="1" applyFont="1" applyBorder="1" applyAlignment="1">
      <alignment vertical="center"/>
    </xf>
    <xf numFmtId="1" fontId="22" fillId="6" borderId="14" xfId="0" applyNumberFormat="1" applyFont="1" applyFill="1" applyBorder="1" applyAlignment="1">
      <alignment vertical="center"/>
    </xf>
    <xf numFmtId="1" fontId="14" fillId="2" borderId="14" xfId="4" applyNumberFormat="1" applyFont="1" applyFill="1" applyBorder="1" applyAlignment="1">
      <alignment vertical="center"/>
    </xf>
    <xf numFmtId="1" fontId="15" fillId="3" borderId="14" xfId="4" applyNumberFormat="1" applyFont="1" applyFill="1" applyBorder="1" applyAlignment="1">
      <alignment vertical="center"/>
    </xf>
    <xf numFmtId="1" fontId="15" fillId="3" borderId="14" xfId="8" applyNumberFormat="1" applyFont="1" applyFill="1" applyBorder="1" applyAlignment="1">
      <alignment vertical="center"/>
    </xf>
    <xf numFmtId="1" fontId="15" fillId="0" borderId="14" xfId="4" applyNumberFormat="1" applyFont="1" applyBorder="1" applyAlignment="1">
      <alignment vertical="center"/>
    </xf>
    <xf numFmtId="1" fontId="15" fillId="0" borderId="5" xfId="4" applyNumberFormat="1" applyFont="1" applyBorder="1" applyAlignment="1">
      <alignment vertical="center"/>
    </xf>
    <xf numFmtId="1" fontId="22" fillId="6" borderId="6" xfId="0" applyNumberFormat="1" applyFont="1" applyFill="1" applyBorder="1" applyAlignment="1">
      <alignment vertical="center"/>
    </xf>
    <xf numFmtId="1" fontId="15" fillId="0" borderId="20" xfId="4" applyNumberFormat="1" applyFont="1" applyBorder="1" applyAlignment="1">
      <alignment vertical="center"/>
    </xf>
    <xf numFmtId="1" fontId="15" fillId="0" borderId="14" xfId="0" applyNumberFormat="1" applyFont="1" applyBorder="1"/>
    <xf numFmtId="1" fontId="22" fillId="6" borderId="15" xfId="0" applyNumberFormat="1" applyFont="1" applyFill="1" applyBorder="1" applyAlignment="1">
      <alignment vertical="center"/>
    </xf>
    <xf numFmtId="173" fontId="15" fillId="3" borderId="20" xfId="4" applyNumberFormat="1" applyFont="1" applyFill="1" applyBorder="1" applyAlignment="1">
      <alignment horizontal="center" vertical="center"/>
    </xf>
    <xf numFmtId="173" fontId="15" fillId="3" borderId="21" xfId="4" applyNumberFormat="1" applyFont="1" applyFill="1" applyBorder="1" applyAlignment="1">
      <alignment horizontal="center" vertical="center"/>
    </xf>
    <xf numFmtId="173" fontId="15" fillId="3" borderId="18" xfId="4" applyNumberFormat="1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17" fillId="6" borderId="24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/>
    </xf>
    <xf numFmtId="0" fontId="22" fillId="5" borderId="24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10" fontId="15" fillId="3" borderId="20" xfId="0" applyNumberFormat="1" applyFont="1" applyFill="1" applyBorder="1" applyAlignment="1">
      <alignment horizontal="center" vertical="center"/>
    </xf>
    <xf numFmtId="10" fontId="15" fillId="3" borderId="21" xfId="0" applyNumberFormat="1" applyFont="1" applyFill="1" applyBorder="1" applyAlignment="1">
      <alignment horizontal="center" vertical="center"/>
    </xf>
    <xf numFmtId="10" fontId="15" fillId="3" borderId="18" xfId="0" applyNumberFormat="1" applyFont="1" applyFill="1" applyBorder="1" applyAlignment="1">
      <alignment horizontal="center" vertical="center"/>
    </xf>
    <xf numFmtId="14" fontId="15" fillId="3" borderId="20" xfId="4" applyNumberFormat="1" applyFont="1" applyFill="1" applyBorder="1" applyAlignment="1">
      <alignment horizontal="center" vertical="center"/>
    </xf>
    <xf numFmtId="14" fontId="15" fillId="3" borderId="21" xfId="4" applyNumberFormat="1" applyFont="1" applyFill="1" applyBorder="1" applyAlignment="1">
      <alignment horizontal="center" vertical="center"/>
    </xf>
    <xf numFmtId="14" fontId="15" fillId="3" borderId="18" xfId="4" applyNumberFormat="1" applyFont="1" applyFill="1" applyBorder="1" applyAlignment="1">
      <alignment horizontal="center" vertical="center"/>
    </xf>
    <xf numFmtId="171" fontId="15" fillId="3" borderId="20" xfId="4" applyNumberFormat="1" applyFont="1" applyFill="1" applyBorder="1" applyAlignment="1">
      <alignment horizontal="center" vertical="center" wrapText="1"/>
    </xf>
    <xf numFmtId="171" fontId="15" fillId="3" borderId="21" xfId="4" applyNumberFormat="1" applyFont="1" applyFill="1" applyBorder="1" applyAlignment="1">
      <alignment horizontal="center" vertical="center" wrapText="1"/>
    </xf>
    <xf numFmtId="171" fontId="15" fillId="3" borderId="18" xfId="4" applyNumberFormat="1" applyFont="1" applyFill="1" applyBorder="1" applyAlignment="1">
      <alignment horizontal="center" vertical="center" wrapText="1"/>
    </xf>
    <xf numFmtId="171" fontId="15" fillId="3" borderId="20" xfId="4" applyNumberFormat="1" applyFont="1" applyFill="1" applyBorder="1" applyAlignment="1">
      <alignment horizontal="center" vertical="center"/>
    </xf>
    <xf numFmtId="171" fontId="15" fillId="3" borderId="21" xfId="4" applyNumberFormat="1" applyFont="1" applyFill="1" applyBorder="1" applyAlignment="1">
      <alignment horizontal="center" vertical="center"/>
    </xf>
    <xf numFmtId="171" fontId="15" fillId="3" borderId="18" xfId="4" applyNumberFormat="1" applyFont="1" applyFill="1" applyBorder="1" applyAlignment="1">
      <alignment horizontal="center" vertical="center"/>
    </xf>
    <xf numFmtId="0" fontId="22" fillId="6" borderId="21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22" fillId="5" borderId="31" xfId="0" applyFont="1" applyFill="1" applyBorder="1" applyAlignment="1">
      <alignment horizontal="center" vertical="center"/>
    </xf>
    <xf numFmtId="0" fontId="22" fillId="5" borderId="29" xfId="0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center"/>
    </xf>
    <xf numFmtId="41" fontId="19" fillId="0" borderId="0" xfId="4" applyFont="1" applyAlignment="1">
      <alignment horizontal="center"/>
    </xf>
    <xf numFmtId="171" fontId="18" fillId="6" borderId="17" xfId="4" applyNumberFormat="1" applyFont="1" applyFill="1" applyBorder="1" applyAlignment="1">
      <alignment horizontal="center" vertical="center" wrapText="1"/>
    </xf>
    <xf numFmtId="171" fontId="18" fillId="6" borderId="24" xfId="4" applyNumberFormat="1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41" fontId="17" fillId="0" borderId="14" xfId="4" applyFont="1" applyFill="1" applyBorder="1" applyAlignment="1">
      <alignment vertical="center"/>
    </xf>
    <xf numFmtId="172" fontId="0" fillId="0" borderId="0" xfId="7" applyNumberFormat="1" applyFont="1" applyFill="1" applyBorder="1"/>
    <xf numFmtId="178" fontId="0" fillId="0" borderId="0" xfId="0" applyNumberFormat="1"/>
    <xf numFmtId="41" fontId="5" fillId="0" borderId="0" xfId="4" applyFont="1" applyFill="1"/>
    <xf numFmtId="176" fontId="15" fillId="0" borderId="14" xfId="4" applyNumberFormat="1" applyFont="1" applyFill="1" applyBorder="1" applyAlignment="1">
      <alignment vertical="center"/>
    </xf>
    <xf numFmtId="176" fontId="22" fillId="0" borderId="14" xfId="4" applyNumberFormat="1" applyFont="1" applyFill="1" applyBorder="1" applyAlignment="1">
      <alignment vertical="center"/>
    </xf>
    <xf numFmtId="176" fontId="22" fillId="0" borderId="20" xfId="4" applyNumberFormat="1" applyFont="1" applyFill="1" applyBorder="1" applyAlignment="1">
      <alignment vertical="center"/>
    </xf>
    <xf numFmtId="176" fontId="22" fillId="0" borderId="24" xfId="4" applyNumberFormat="1" applyFont="1" applyFill="1" applyBorder="1" applyAlignment="1">
      <alignment vertical="center"/>
    </xf>
    <xf numFmtId="176" fontId="15" fillId="0" borderId="20" xfId="4" applyNumberFormat="1" applyFont="1" applyFill="1" applyBorder="1" applyAlignment="1">
      <alignment vertical="center"/>
    </xf>
    <xf numFmtId="176" fontId="22" fillId="0" borderId="21" xfId="4" applyNumberFormat="1" applyFont="1" applyFill="1" applyBorder="1" applyAlignment="1">
      <alignment vertical="center"/>
    </xf>
    <xf numFmtId="176" fontId="17" fillId="0" borderId="14" xfId="4" applyNumberFormat="1" applyFont="1" applyFill="1" applyBorder="1" applyAlignment="1">
      <alignment vertical="center"/>
    </xf>
    <xf numFmtId="176" fontId="15" fillId="0" borderId="14" xfId="4" applyNumberFormat="1" applyFont="1" applyFill="1" applyBorder="1" applyAlignment="1">
      <alignment horizontal="center" vertical="center" wrapText="1"/>
    </xf>
    <xf numFmtId="176" fontId="22" fillId="0" borderId="14" xfId="4" applyNumberFormat="1" applyFont="1" applyFill="1" applyBorder="1" applyAlignment="1">
      <alignment horizontal="center" vertical="center" wrapText="1"/>
    </xf>
    <xf numFmtId="176" fontId="15" fillId="0" borderId="14" xfId="4" applyNumberFormat="1" applyFont="1" applyFill="1" applyBorder="1"/>
    <xf numFmtId="176" fontId="22" fillId="0" borderId="20" xfId="4" applyNumberFormat="1" applyFont="1" applyFill="1" applyBorder="1" applyAlignment="1">
      <alignment horizontal="center" vertical="center" wrapText="1"/>
    </xf>
    <xf numFmtId="176" fontId="15" fillId="0" borderId="18" xfId="4" applyNumberFormat="1" applyFont="1" applyFill="1" applyBorder="1" applyAlignment="1">
      <alignment vertical="center"/>
    </xf>
    <xf numFmtId="176" fontId="11" fillId="0" borderId="14" xfId="4" applyNumberFormat="1" applyFont="1" applyFill="1" applyBorder="1" applyAlignment="1">
      <alignment horizontal="right"/>
    </xf>
    <xf numFmtId="176" fontId="5" fillId="0" borderId="14" xfId="4" applyNumberFormat="1" applyFont="1" applyFill="1" applyBorder="1"/>
    <xf numFmtId="176" fontId="18" fillId="0" borderId="0" xfId="4" applyNumberFormat="1" applyFont="1" applyFill="1"/>
    <xf numFmtId="176" fontId="5" fillId="0" borderId="0" xfId="4" applyNumberFormat="1" applyFont="1" applyFill="1"/>
    <xf numFmtId="41" fontId="18" fillId="0" borderId="0" xfId="4" applyFont="1" applyFill="1"/>
    <xf numFmtId="176" fontId="15" fillId="0" borderId="20" xfId="4" applyNumberFormat="1" applyFont="1" applyFill="1" applyBorder="1" applyAlignment="1">
      <alignment horizontal="center" vertical="center"/>
    </xf>
    <xf numFmtId="176" fontId="15" fillId="0" borderId="21" xfId="4" applyNumberFormat="1" applyFont="1" applyFill="1" applyBorder="1" applyAlignment="1">
      <alignment horizontal="center" vertical="center"/>
    </xf>
    <xf numFmtId="176" fontId="15" fillId="0" borderId="18" xfId="4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41" fontId="19" fillId="0" borderId="0" xfId="4" applyFont="1" applyAlignment="1">
      <alignment horizontal="left"/>
    </xf>
    <xf numFmtId="0" fontId="18" fillId="0" borderId="0" xfId="0" applyFont="1" applyAlignment="1">
      <alignment horizontal="left"/>
    </xf>
    <xf numFmtId="0" fontId="25" fillId="9" borderId="7" xfId="10" applyFont="1" applyFill="1" applyBorder="1" applyAlignment="1">
      <alignment horizontal="center" vertical="center" wrapText="1"/>
    </xf>
    <xf numFmtId="0" fontId="26" fillId="10" borderId="0" xfId="10" applyFont="1" applyFill="1" applyAlignment="1">
      <alignment vertical="center"/>
    </xf>
    <xf numFmtId="0" fontId="26" fillId="11" borderId="14" xfId="10" applyFont="1" applyFill="1" applyBorder="1" applyAlignment="1">
      <alignment vertical="center"/>
    </xf>
    <xf numFmtId="0" fontId="26" fillId="11" borderId="14" xfId="10" applyFont="1" applyFill="1" applyBorder="1" applyAlignment="1">
      <alignment horizontal="center" vertical="center"/>
    </xf>
    <xf numFmtId="181" fontId="26" fillId="11" borderId="14" xfId="11" applyFont="1" applyFill="1" applyBorder="1" applyAlignment="1">
      <alignment vertical="center"/>
    </xf>
    <xf numFmtId="182" fontId="25" fillId="9" borderId="7" xfId="10" applyNumberFormat="1" applyFont="1" applyFill="1" applyBorder="1" applyAlignment="1">
      <alignment horizontal="center" vertical="center" wrapText="1"/>
    </xf>
    <xf numFmtId="182" fontId="26" fillId="10" borderId="0" xfId="10" applyNumberFormat="1" applyFont="1" applyFill="1" applyAlignment="1">
      <alignment horizontal="right" vertical="center"/>
    </xf>
    <xf numFmtId="0" fontId="25" fillId="9" borderId="5" xfId="10" applyFont="1" applyFill="1" applyBorder="1" applyAlignment="1">
      <alignment horizontal="center" vertical="center" wrapText="1"/>
    </xf>
    <xf numFmtId="0" fontId="25" fillId="9" borderId="33" xfId="10" applyFont="1" applyFill="1" applyBorder="1" applyAlignment="1">
      <alignment horizontal="center" vertical="center" wrapText="1"/>
    </xf>
    <xf numFmtId="0" fontId="25" fillId="9" borderId="14" xfId="10" applyFont="1" applyFill="1" applyBorder="1" applyAlignment="1">
      <alignment horizontal="center" vertical="center" wrapText="1"/>
    </xf>
    <xf numFmtId="0" fontId="28" fillId="3" borderId="0" xfId="0" applyFont="1" applyFill="1"/>
    <xf numFmtId="0" fontId="25" fillId="9" borderId="7" xfId="10" applyFont="1" applyFill="1" applyBorder="1" applyAlignment="1">
      <alignment horizontal="right" vertical="center" wrapText="1"/>
    </xf>
    <xf numFmtId="0" fontId="26" fillId="10" borderId="0" xfId="10" applyFont="1" applyFill="1" applyAlignment="1">
      <alignment horizontal="right" vertical="center"/>
    </xf>
    <xf numFmtId="0" fontId="26" fillId="12" borderId="14" xfId="10" applyFont="1" applyFill="1" applyBorder="1" applyAlignment="1">
      <alignment vertical="center"/>
    </xf>
    <xf numFmtId="44" fontId="26" fillId="12" borderId="14" xfId="12" applyFont="1" applyFill="1" applyBorder="1" applyAlignment="1">
      <alignment vertical="center"/>
    </xf>
    <xf numFmtId="182" fontId="26" fillId="11" borderId="14" xfId="12" applyNumberFormat="1" applyFont="1" applyFill="1" applyBorder="1" applyAlignment="1">
      <alignment vertical="center"/>
    </xf>
    <xf numFmtId="182" fontId="25" fillId="9" borderId="14" xfId="10" applyNumberFormat="1" applyFont="1" applyFill="1" applyBorder="1" applyAlignment="1">
      <alignment horizontal="center" vertical="center" wrapText="1"/>
    </xf>
    <xf numFmtId="0" fontId="26" fillId="11" borderId="0" xfId="10" applyFont="1" applyFill="1" applyAlignment="1">
      <alignment vertical="center"/>
    </xf>
    <xf numFmtId="0" fontId="26" fillId="11" borderId="0" xfId="10" applyFont="1" applyFill="1" applyAlignment="1">
      <alignment horizontal="center" vertical="center"/>
    </xf>
    <xf numFmtId="181" fontId="26" fillId="11" borderId="0" xfId="11" applyFont="1" applyFill="1" applyBorder="1" applyAlignment="1">
      <alignment vertical="center"/>
    </xf>
    <xf numFmtId="179" fontId="26" fillId="11" borderId="0" xfId="7" applyNumberFormat="1" applyFont="1" applyFill="1" applyBorder="1" applyAlignment="1">
      <alignment vertical="center"/>
    </xf>
    <xf numFmtId="179" fontId="25" fillId="9" borderId="7" xfId="7" applyNumberFormat="1" applyFont="1" applyFill="1" applyBorder="1" applyAlignment="1">
      <alignment horizontal="center" vertical="center" wrapText="1"/>
    </xf>
    <xf numFmtId="179" fontId="26" fillId="10" borderId="0" xfId="7" applyNumberFormat="1" applyFont="1" applyFill="1" applyAlignment="1">
      <alignment vertical="center"/>
    </xf>
    <xf numFmtId="43" fontId="30" fillId="0" borderId="0" xfId="0" applyNumberFormat="1" applyFont="1" applyAlignment="1">
      <alignment vertical="center"/>
    </xf>
    <xf numFmtId="41" fontId="30" fillId="0" borderId="0" xfId="0" applyNumberFormat="1" applyFont="1" applyAlignment="1">
      <alignment vertical="center"/>
    </xf>
    <xf numFmtId="182" fontId="26" fillId="12" borderId="14" xfId="12" applyNumberFormat="1" applyFont="1" applyFill="1" applyBorder="1" applyAlignment="1">
      <alignment vertical="center"/>
    </xf>
    <xf numFmtId="0" fontId="28" fillId="0" borderId="0" xfId="0" applyFont="1"/>
    <xf numFmtId="0" fontId="28" fillId="0" borderId="0" xfId="0" applyFont="1" applyAlignment="1">
      <alignment horizontal="center" vertical="center" wrapText="1"/>
    </xf>
    <xf numFmtId="0" fontId="26" fillId="10" borderId="0" xfId="10" applyFont="1" applyFill="1" applyAlignment="1">
      <alignment vertical="center" wrapText="1"/>
    </xf>
    <xf numFmtId="0" fontId="26" fillId="11" borderId="0" xfId="10" applyFont="1" applyFill="1" applyAlignment="1">
      <alignment horizontal="center" vertical="center" wrapText="1"/>
    </xf>
    <xf numFmtId="0" fontId="26" fillId="11" borderId="14" xfId="10" applyFont="1" applyFill="1" applyBorder="1" applyAlignment="1">
      <alignment vertical="center" wrapText="1"/>
    </xf>
    <xf numFmtId="0" fontId="26" fillId="12" borderId="14" xfId="10" applyFont="1" applyFill="1" applyBorder="1" applyAlignment="1">
      <alignment vertical="center" wrapText="1"/>
    </xf>
    <xf numFmtId="0" fontId="13" fillId="0" borderId="0" xfId="0" applyFont="1"/>
    <xf numFmtId="0" fontId="31" fillId="3" borderId="0" xfId="0" applyFont="1" applyFill="1" applyAlignment="1">
      <alignment horizontal="left" vertical="center"/>
    </xf>
    <xf numFmtId="0" fontId="32" fillId="0" borderId="0" xfId="0" applyFont="1" applyAlignment="1">
      <alignment horizontal="center"/>
    </xf>
    <xf numFmtId="182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right"/>
    </xf>
    <xf numFmtId="179" fontId="32" fillId="0" borderId="0" xfId="7" applyNumberFormat="1" applyFont="1" applyAlignment="1">
      <alignment horizontal="center"/>
    </xf>
    <xf numFmtId="0" fontId="33" fillId="0" borderId="0" xfId="0" applyFont="1" applyAlignment="1">
      <alignment horizontal="center"/>
    </xf>
    <xf numFmtId="182" fontId="33" fillId="0" borderId="0" xfId="0" applyNumberFormat="1" applyFont="1" applyAlignment="1">
      <alignment horizontal="right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right"/>
    </xf>
    <xf numFmtId="179" fontId="33" fillId="0" borderId="0" xfId="7" applyNumberFormat="1" applyFont="1" applyAlignment="1">
      <alignment horizontal="center"/>
    </xf>
    <xf numFmtId="41" fontId="33" fillId="0" borderId="0" xfId="0" applyNumberFormat="1" applyFont="1" applyAlignment="1">
      <alignment horizontal="center"/>
    </xf>
    <xf numFmtId="41" fontId="33" fillId="0" borderId="0" xfId="0" applyNumberFormat="1" applyFont="1" applyAlignment="1">
      <alignment horizontal="center" wrapText="1"/>
    </xf>
    <xf numFmtId="41" fontId="33" fillId="0" borderId="0" xfId="0" applyNumberFormat="1" applyFont="1" applyAlignment="1">
      <alignment horizontal="right"/>
    </xf>
    <xf numFmtId="0" fontId="34" fillId="3" borderId="25" xfId="0" applyFont="1" applyFill="1" applyBorder="1" applyAlignment="1">
      <alignment vertical="center" wrapText="1"/>
    </xf>
    <xf numFmtId="0" fontId="24" fillId="3" borderId="14" xfId="0" applyFont="1" applyFill="1" applyBorder="1" applyAlignment="1">
      <alignment horizontal="left" vertical="center" wrapText="1"/>
    </xf>
    <xf numFmtId="41" fontId="35" fillId="3" borderId="14" xfId="4" applyFont="1" applyFill="1" applyBorder="1" applyAlignment="1">
      <alignment horizontal="left" vertical="center" wrapText="1"/>
    </xf>
    <xf numFmtId="0" fontId="35" fillId="3" borderId="17" xfId="0" applyFont="1" applyFill="1" applyBorder="1" applyAlignment="1">
      <alignment horizontal="left" vertical="center" wrapText="1"/>
    </xf>
    <xf numFmtId="0" fontId="35" fillId="3" borderId="14" xfId="0" applyFont="1" applyFill="1" applyBorder="1" applyAlignment="1">
      <alignment horizontal="left" vertical="center" wrapText="1"/>
    </xf>
    <xf numFmtId="41" fontId="24" fillId="3" borderId="14" xfId="4" applyFont="1" applyFill="1" applyBorder="1" applyAlignment="1">
      <alignment vertical="center" wrapText="1"/>
    </xf>
    <xf numFmtId="182" fontId="24" fillId="3" borderId="14" xfId="4" applyNumberFormat="1" applyFont="1" applyFill="1" applyBorder="1" applyAlignment="1">
      <alignment horizontal="right" vertical="center" wrapText="1"/>
    </xf>
    <xf numFmtId="182" fontId="35" fillId="3" borderId="14" xfId="0" applyNumberFormat="1" applyFont="1" applyFill="1" applyBorder="1" applyAlignment="1">
      <alignment horizontal="right" vertical="center" wrapText="1"/>
    </xf>
    <xf numFmtId="179" fontId="35" fillId="3" borderId="14" xfId="7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34" fillId="5" borderId="17" xfId="0" applyFont="1" applyFill="1" applyBorder="1" applyAlignment="1">
      <alignment horizontal="center" vertical="center"/>
    </xf>
    <xf numFmtId="0" fontId="34" fillId="5" borderId="23" xfId="0" applyFont="1" applyFill="1" applyBorder="1" applyAlignment="1">
      <alignment horizontal="center" vertical="center" wrapText="1"/>
    </xf>
    <xf numFmtId="0" fontId="34" fillId="5" borderId="14" xfId="0" applyFont="1" applyFill="1" applyBorder="1" applyAlignment="1">
      <alignment horizontal="center" vertical="center" wrapText="1"/>
    </xf>
    <xf numFmtId="182" fontId="34" fillId="5" borderId="14" xfId="0" applyNumberFormat="1" applyFont="1" applyFill="1" applyBorder="1" applyAlignment="1">
      <alignment horizontal="right" vertical="center" wrapText="1"/>
    </xf>
    <xf numFmtId="0" fontId="34" fillId="5" borderId="17" xfId="0" applyFont="1" applyFill="1" applyBorder="1" applyAlignment="1">
      <alignment horizontal="center" vertical="center" wrapText="1"/>
    </xf>
    <xf numFmtId="179" fontId="34" fillId="5" borderId="14" xfId="7" applyNumberFormat="1" applyFont="1" applyFill="1" applyBorder="1" applyAlignment="1">
      <alignment horizontal="right" vertical="center" wrapText="1"/>
    </xf>
    <xf numFmtId="0" fontId="36" fillId="3" borderId="17" xfId="0" applyFont="1" applyFill="1" applyBorder="1" applyAlignment="1">
      <alignment horizontal="left" vertical="center" wrapText="1"/>
    </xf>
    <xf numFmtId="182" fontId="13" fillId="0" borderId="0" xfId="0" applyNumberFormat="1" applyFont="1" applyAlignment="1">
      <alignment horizontal="center" vertical="center" wrapText="1"/>
    </xf>
    <xf numFmtId="0" fontId="34" fillId="14" borderId="25" xfId="0" applyFont="1" applyFill="1" applyBorder="1" applyAlignment="1">
      <alignment vertical="center" wrapText="1"/>
    </xf>
    <xf numFmtId="0" fontId="24" fillId="14" borderId="14" xfId="0" applyFont="1" applyFill="1" applyBorder="1" applyAlignment="1">
      <alignment horizontal="left" vertical="center" wrapText="1"/>
    </xf>
    <xf numFmtId="41" fontId="35" fillId="14" borderId="14" xfId="4" applyFont="1" applyFill="1" applyBorder="1" applyAlignment="1">
      <alignment horizontal="left" vertical="center" wrapText="1"/>
    </xf>
    <xf numFmtId="0" fontId="35" fillId="14" borderId="17" xfId="0" applyFont="1" applyFill="1" applyBorder="1" applyAlignment="1">
      <alignment horizontal="left" vertical="center" wrapText="1"/>
    </xf>
    <xf numFmtId="0" fontId="36" fillId="14" borderId="17" xfId="0" applyFont="1" applyFill="1" applyBorder="1" applyAlignment="1">
      <alignment horizontal="left" vertical="center" wrapText="1"/>
    </xf>
    <xf numFmtId="0" fontId="35" fillId="14" borderId="14" xfId="0" applyFont="1" applyFill="1" applyBorder="1" applyAlignment="1">
      <alignment horizontal="left" vertical="center" wrapText="1"/>
    </xf>
    <xf numFmtId="41" fontId="24" fillId="14" borderId="14" xfId="4" applyFont="1" applyFill="1" applyBorder="1" applyAlignment="1">
      <alignment vertical="center" wrapText="1"/>
    </xf>
    <xf numFmtId="182" fontId="24" fillId="14" borderId="14" xfId="4" applyNumberFormat="1" applyFont="1" applyFill="1" applyBorder="1" applyAlignment="1">
      <alignment horizontal="right" vertical="center" wrapText="1"/>
    </xf>
    <xf numFmtId="0" fontId="33" fillId="6" borderId="23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center" vertical="center"/>
    </xf>
    <xf numFmtId="182" fontId="33" fillId="6" borderId="24" xfId="0" applyNumberFormat="1" applyFont="1" applyFill="1" applyBorder="1" applyAlignment="1">
      <alignment horizontal="right" vertical="center"/>
    </xf>
    <xf numFmtId="0" fontId="33" fillId="6" borderId="23" xfId="0" applyFont="1" applyFill="1" applyBorder="1" applyAlignment="1">
      <alignment horizontal="center" vertical="center" wrapText="1"/>
    </xf>
    <xf numFmtId="172" fontId="33" fillId="6" borderId="24" xfId="7" applyNumberFormat="1" applyFont="1" applyFill="1" applyBorder="1" applyAlignment="1">
      <alignment horizontal="right" vertical="center"/>
    </xf>
    <xf numFmtId="0" fontId="24" fillId="3" borderId="14" xfId="0" applyFont="1" applyFill="1" applyBorder="1" applyAlignment="1">
      <alignment vertical="center"/>
    </xf>
    <xf numFmtId="41" fontId="35" fillId="3" borderId="14" xfId="4" applyFont="1" applyFill="1" applyBorder="1" applyAlignment="1">
      <alignment horizontal="left" vertical="center"/>
    </xf>
    <xf numFmtId="0" fontId="35" fillId="3" borderId="17" xfId="0" applyFont="1" applyFill="1" applyBorder="1" applyAlignment="1">
      <alignment vertical="center"/>
    </xf>
    <xf numFmtId="0" fontId="35" fillId="3" borderId="14" xfId="0" applyFont="1" applyFill="1" applyBorder="1" applyAlignment="1">
      <alignment vertical="center"/>
    </xf>
    <xf numFmtId="41" fontId="24" fillId="3" borderId="14" xfId="4" applyFont="1" applyFill="1" applyBorder="1" applyAlignment="1">
      <alignment vertical="center"/>
    </xf>
    <xf numFmtId="41" fontId="24" fillId="3" borderId="23" xfId="4" applyFont="1" applyFill="1" applyBorder="1" applyAlignment="1">
      <alignment vertical="center"/>
    </xf>
    <xf numFmtId="182" fontId="24" fillId="3" borderId="24" xfId="4" applyNumberFormat="1" applyFont="1" applyFill="1" applyBorder="1" applyAlignment="1">
      <alignment horizontal="right" vertical="center"/>
    </xf>
    <xf numFmtId="0" fontId="13" fillId="3" borderId="0" xfId="0" applyFont="1" applyFill="1"/>
    <xf numFmtId="182" fontId="34" fillId="5" borderId="24" xfId="0" applyNumberFormat="1" applyFont="1" applyFill="1" applyBorder="1" applyAlignment="1">
      <alignment horizontal="right" vertical="center" wrapText="1"/>
    </xf>
    <xf numFmtId="0" fontId="35" fillId="3" borderId="17" xfId="0" applyFont="1" applyFill="1" applyBorder="1" applyAlignment="1">
      <alignment vertical="center" wrapText="1"/>
    </xf>
    <xf numFmtId="0" fontId="34" fillId="5" borderId="14" xfId="0" applyFont="1" applyFill="1" applyBorder="1" applyAlignment="1">
      <alignment horizontal="right" vertical="center" wrapText="1"/>
    </xf>
    <xf numFmtId="179" fontId="34" fillId="5" borderId="14" xfId="7" applyNumberFormat="1" applyFont="1" applyFill="1" applyBorder="1" applyAlignment="1">
      <alignment horizontal="center" vertical="center" wrapText="1"/>
    </xf>
    <xf numFmtId="41" fontId="24" fillId="3" borderId="23" xfId="4" applyFont="1" applyFill="1" applyBorder="1" applyAlignment="1">
      <alignment vertical="center" wrapText="1"/>
    </xf>
    <xf numFmtId="0" fontId="35" fillId="3" borderId="14" xfId="0" applyFont="1" applyFill="1" applyBorder="1" applyAlignment="1">
      <alignment vertical="center" wrapText="1"/>
    </xf>
    <xf numFmtId="182" fontId="24" fillId="3" borderId="14" xfId="4" applyNumberFormat="1" applyFont="1" applyFill="1" applyBorder="1" applyAlignment="1">
      <alignment horizontal="right" vertical="center"/>
    </xf>
    <xf numFmtId="0" fontId="13" fillId="0" borderId="14" xfId="0" applyFont="1" applyBorder="1"/>
    <xf numFmtId="0" fontId="36" fillId="3" borderId="14" xfId="0" applyFont="1" applyFill="1" applyBorder="1" applyAlignment="1">
      <alignment vertical="center"/>
    </xf>
    <xf numFmtId="182" fontId="35" fillId="3" borderId="14" xfId="0" applyNumberFormat="1" applyFont="1" applyFill="1" applyBorder="1" applyAlignment="1">
      <alignment vertical="center" wrapText="1"/>
    </xf>
    <xf numFmtId="43" fontId="13" fillId="3" borderId="0" xfId="0" applyNumberFormat="1" applyFont="1" applyFill="1"/>
    <xf numFmtId="41" fontId="24" fillId="3" borderId="14" xfId="4" applyFont="1" applyFill="1" applyBorder="1" applyAlignment="1">
      <alignment horizontal="left" vertical="center"/>
    </xf>
    <xf numFmtId="0" fontId="34" fillId="5" borderId="14" xfId="0" applyFont="1" applyFill="1" applyBorder="1" applyAlignment="1">
      <alignment horizontal="left" vertical="center" wrapText="1"/>
    </xf>
    <xf numFmtId="0" fontId="39" fillId="0" borderId="14" xfId="0" applyFont="1" applyBorder="1"/>
    <xf numFmtId="0" fontId="35" fillId="0" borderId="14" xfId="0" applyFont="1" applyBorder="1" applyAlignment="1">
      <alignment vertical="center"/>
    </xf>
    <xf numFmtId="41" fontId="24" fillId="0" borderId="14" xfId="4" applyFont="1" applyBorder="1" applyAlignment="1">
      <alignment horizontal="left" vertical="center"/>
    </xf>
    <xf numFmtId="0" fontId="35" fillId="0" borderId="14" xfId="0" applyFont="1" applyBorder="1" applyAlignment="1">
      <alignment horizontal="right" vertical="center"/>
    </xf>
    <xf numFmtId="182" fontId="24" fillId="0" borderId="14" xfId="4" applyNumberFormat="1" applyFont="1" applyBorder="1" applyAlignment="1">
      <alignment horizontal="right" vertical="center"/>
    </xf>
    <xf numFmtId="0" fontId="39" fillId="0" borderId="14" xfId="0" applyFont="1" applyBorder="1" applyAlignment="1">
      <alignment vertical="center"/>
    </xf>
    <xf numFmtId="0" fontId="35" fillId="0" borderId="14" xfId="0" applyFont="1" applyBorder="1" applyAlignment="1">
      <alignment vertical="center" wrapText="1"/>
    </xf>
    <xf numFmtId="0" fontId="34" fillId="3" borderId="14" xfId="0" applyFont="1" applyFill="1" applyBorder="1" applyAlignment="1">
      <alignment vertical="center" wrapText="1"/>
    </xf>
    <xf numFmtId="0" fontId="24" fillId="0" borderId="14" xfId="0" applyFont="1" applyBorder="1" applyAlignment="1">
      <alignment vertical="center"/>
    </xf>
    <xf numFmtId="41" fontId="35" fillId="0" borderId="14" xfId="4" applyFont="1" applyBorder="1" applyAlignment="1">
      <alignment horizontal="left" vertical="center"/>
    </xf>
    <xf numFmtId="41" fontId="31" fillId="6" borderId="14" xfId="4" applyFont="1" applyFill="1" applyBorder="1" applyAlignment="1">
      <alignment horizontal="left" vertical="center"/>
    </xf>
    <xf numFmtId="0" fontId="31" fillId="6" borderId="14" xfId="0" applyFont="1" applyFill="1" applyBorder="1" applyAlignment="1">
      <alignment vertical="center"/>
    </xf>
    <xf numFmtId="41" fontId="34" fillId="6" borderId="14" xfId="4" applyFont="1" applyFill="1" applyBorder="1" applyAlignment="1">
      <alignment horizontal="left" vertical="center"/>
    </xf>
    <xf numFmtId="0" fontId="24" fillId="0" borderId="14" xfId="0" applyFont="1" applyBorder="1"/>
    <xf numFmtId="0" fontId="24" fillId="12" borderId="14" xfId="0" applyFont="1" applyFill="1" applyBorder="1"/>
    <xf numFmtId="0" fontId="35" fillId="0" borderId="0" xfId="0" applyFont="1"/>
    <xf numFmtId="41" fontId="35" fillId="0" borderId="0" xfId="4" applyFont="1"/>
    <xf numFmtId="182" fontId="35" fillId="0" borderId="0" xfId="4" applyNumberFormat="1" applyFont="1" applyAlignment="1">
      <alignment horizontal="right"/>
    </xf>
    <xf numFmtId="41" fontId="35" fillId="0" borderId="0" xfId="4" applyFont="1" applyAlignment="1">
      <alignment wrapText="1"/>
    </xf>
    <xf numFmtId="41" fontId="35" fillId="0" borderId="0" xfId="4" applyFont="1" applyAlignment="1">
      <alignment horizontal="right"/>
    </xf>
    <xf numFmtId="179" fontId="35" fillId="0" borderId="0" xfId="7" applyNumberFormat="1" applyFont="1"/>
    <xf numFmtId="0" fontId="24" fillId="13" borderId="0" xfId="0" applyFont="1" applyFill="1"/>
    <xf numFmtId="0" fontId="35" fillId="13" borderId="0" xfId="0" applyFont="1" applyFill="1"/>
    <xf numFmtId="41" fontId="35" fillId="13" borderId="0" xfId="4" applyFont="1" applyFill="1"/>
    <xf numFmtId="0" fontId="40" fillId="0" borderId="14" xfId="0" applyFont="1" applyBorder="1" applyAlignment="1">
      <alignment vertical="center" wrapText="1"/>
    </xf>
    <xf numFmtId="41" fontId="35" fillId="0" borderId="0" xfId="4" applyFont="1" applyAlignment="1">
      <alignment horizontal="left"/>
    </xf>
    <xf numFmtId="41" fontId="35" fillId="0" borderId="0" xfId="4" applyFont="1" applyAlignment="1">
      <alignment horizontal="left" wrapText="1"/>
    </xf>
    <xf numFmtId="179" fontId="35" fillId="0" borderId="0" xfId="7" applyNumberFormat="1" applyFont="1" applyAlignment="1">
      <alignment horizontal="left"/>
    </xf>
    <xf numFmtId="0" fontId="41" fillId="9" borderId="7" xfId="1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1" fontId="42" fillId="0" borderId="0" xfId="0" applyNumberFormat="1" applyFont="1" applyAlignment="1">
      <alignment horizontal="center"/>
    </xf>
    <xf numFmtId="0" fontId="43" fillId="10" borderId="0" xfId="10" applyFont="1" applyFill="1" applyAlignment="1">
      <alignment vertical="center"/>
    </xf>
    <xf numFmtId="0" fontId="42" fillId="5" borderId="23" xfId="0" applyFont="1" applyFill="1" applyBorder="1" applyAlignment="1">
      <alignment horizontal="center" vertical="center" wrapText="1"/>
    </xf>
    <xf numFmtId="0" fontId="42" fillId="6" borderId="23" xfId="0" applyFont="1" applyFill="1" applyBorder="1" applyAlignment="1">
      <alignment horizontal="center" vertical="center"/>
    </xf>
    <xf numFmtId="0" fontId="36" fillId="3" borderId="17" xfId="0" applyFont="1" applyFill="1" applyBorder="1" applyAlignment="1">
      <alignment vertical="center"/>
    </xf>
    <xf numFmtId="0" fontId="43" fillId="11" borderId="14" xfId="10" applyFont="1" applyFill="1" applyBorder="1" applyAlignment="1">
      <alignment horizontal="center" vertical="center"/>
    </xf>
    <xf numFmtId="0" fontId="43" fillId="11" borderId="0" xfId="10" applyFont="1" applyFill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43" fillId="11" borderId="14" xfId="10" applyFont="1" applyFill="1" applyBorder="1" applyAlignment="1">
      <alignment vertical="center"/>
    </xf>
    <xf numFmtId="0" fontId="43" fillId="12" borderId="14" xfId="10" applyFont="1" applyFill="1" applyBorder="1" applyAlignment="1">
      <alignment vertical="center"/>
    </xf>
    <xf numFmtId="41" fontId="36" fillId="0" borderId="0" xfId="4" applyFont="1"/>
    <xf numFmtId="0" fontId="41" fillId="9" borderId="14" xfId="10" applyFont="1" applyFill="1" applyBorder="1" applyAlignment="1">
      <alignment horizontal="center" vertical="center" wrapText="1"/>
    </xf>
    <xf numFmtId="41" fontId="36" fillId="0" borderId="0" xfId="4" applyFont="1" applyAlignment="1">
      <alignment horizontal="left"/>
    </xf>
    <xf numFmtId="0" fontId="32" fillId="3" borderId="0" xfId="0" applyFont="1" applyFill="1" applyAlignment="1">
      <alignment horizontal="left" vertical="center"/>
    </xf>
    <xf numFmtId="0" fontId="32" fillId="3" borderId="0" xfId="0" applyFont="1" applyFill="1" applyAlignment="1">
      <alignment vertical="center"/>
    </xf>
    <xf numFmtId="41" fontId="24" fillId="3" borderId="25" xfId="4" applyFont="1" applyFill="1" applyBorder="1" applyAlignment="1">
      <alignment vertical="center" wrapText="1"/>
    </xf>
    <xf numFmtId="182" fontId="35" fillId="3" borderId="17" xfId="0" applyNumberFormat="1" applyFont="1" applyFill="1" applyBorder="1" applyAlignment="1">
      <alignment vertical="center"/>
    </xf>
    <xf numFmtId="0" fontId="24" fillId="14" borderId="14" xfId="0" applyFont="1" applyFill="1" applyBorder="1" applyAlignment="1">
      <alignment vertical="center"/>
    </xf>
    <xf numFmtId="41" fontId="35" fillId="14" borderId="14" xfId="4" applyFont="1" applyFill="1" applyBorder="1" applyAlignment="1">
      <alignment horizontal="left" vertical="center"/>
    </xf>
    <xf numFmtId="3" fontId="13" fillId="14" borderId="0" xfId="0" applyNumberFormat="1" applyFont="1" applyFill="1" applyAlignment="1">
      <alignment vertical="center"/>
    </xf>
    <xf numFmtId="0" fontId="36" fillId="14" borderId="14" xfId="0" applyFont="1" applyFill="1" applyBorder="1" applyAlignment="1">
      <alignment vertical="center"/>
    </xf>
    <xf numFmtId="41" fontId="35" fillId="14" borderId="14" xfId="4" applyFont="1" applyFill="1" applyBorder="1" applyAlignment="1">
      <alignment vertical="center"/>
    </xf>
    <xf numFmtId="183" fontId="13" fillId="14" borderId="14" xfId="12" applyNumberFormat="1" applyFont="1" applyFill="1" applyBorder="1" applyAlignment="1">
      <alignment vertical="center"/>
    </xf>
    <xf numFmtId="0" fontId="35" fillId="14" borderId="14" xfId="0" applyFont="1" applyFill="1" applyBorder="1" applyAlignment="1">
      <alignment vertical="center" wrapText="1"/>
    </xf>
    <xf numFmtId="179" fontId="35" fillId="14" borderId="14" xfId="7" applyNumberFormat="1" applyFont="1" applyFill="1" applyBorder="1" applyAlignment="1">
      <alignment horizontal="left" vertical="center"/>
    </xf>
    <xf numFmtId="3" fontId="13" fillId="14" borderId="14" xfId="0" applyNumberFormat="1" applyFont="1" applyFill="1" applyBorder="1" applyAlignment="1">
      <alignment vertical="center"/>
    </xf>
    <xf numFmtId="41" fontId="36" fillId="14" borderId="14" xfId="4" applyFont="1" applyFill="1" applyBorder="1" applyAlignment="1">
      <alignment horizontal="left" vertical="center"/>
    </xf>
    <xf numFmtId="41" fontId="24" fillId="14" borderId="14" xfId="4" applyFont="1" applyFill="1" applyBorder="1" applyAlignment="1">
      <alignment horizontal="left" vertical="center" wrapText="1"/>
    </xf>
    <xf numFmtId="182" fontId="35" fillId="14" borderId="14" xfId="4" applyNumberFormat="1" applyFont="1" applyFill="1" applyBorder="1" applyAlignment="1">
      <alignment horizontal="right" vertical="center"/>
    </xf>
    <xf numFmtId="0" fontId="35" fillId="14" borderId="14" xfId="0" applyFont="1" applyFill="1" applyBorder="1" applyAlignment="1">
      <alignment horizontal="right" vertical="center" wrapText="1"/>
    </xf>
    <xf numFmtId="182" fontId="35" fillId="14" borderId="23" xfId="0" applyNumberFormat="1" applyFont="1" applyFill="1" applyBorder="1" applyAlignment="1">
      <alignment horizontal="right" vertical="center" wrapText="1"/>
    </xf>
    <xf numFmtId="179" fontId="35" fillId="14" borderId="17" xfId="7" applyNumberFormat="1" applyFont="1" applyFill="1" applyBorder="1" applyAlignment="1">
      <alignment horizontal="right" vertical="center" wrapText="1"/>
    </xf>
    <xf numFmtId="182" fontId="24" fillId="0" borderId="24" xfId="4" applyNumberFormat="1" applyFont="1" applyFill="1" applyBorder="1" applyAlignment="1">
      <alignment horizontal="right" vertical="center"/>
    </xf>
    <xf numFmtId="182" fontId="34" fillId="6" borderId="14" xfId="4" applyNumberFormat="1" applyFont="1" applyFill="1" applyBorder="1" applyAlignment="1">
      <alignment horizontal="right" vertical="center"/>
    </xf>
    <xf numFmtId="175" fontId="27" fillId="3" borderId="14" xfId="4" applyNumberFormat="1" applyFont="1" applyFill="1" applyBorder="1" applyAlignment="1">
      <alignment vertical="center"/>
    </xf>
    <xf numFmtId="44" fontId="35" fillId="3" borderId="14" xfId="12" applyFont="1" applyFill="1" applyBorder="1" applyAlignment="1">
      <alignment vertical="center"/>
    </xf>
    <xf numFmtId="44" fontId="34" fillId="5" borderId="14" xfId="12" applyFont="1" applyFill="1" applyBorder="1" applyAlignment="1">
      <alignment horizontal="center" vertical="center" wrapText="1"/>
    </xf>
    <xf numFmtId="0" fontId="34" fillId="0" borderId="25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 wrapText="1"/>
    </xf>
    <xf numFmtId="41" fontId="35" fillId="0" borderId="14" xfId="4" applyFont="1" applyFill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41" fontId="24" fillId="0" borderId="14" xfId="4" applyFont="1" applyFill="1" applyBorder="1" applyAlignment="1">
      <alignment vertical="center" wrapText="1"/>
    </xf>
    <xf numFmtId="182" fontId="27" fillId="0" borderId="14" xfId="4" applyNumberFormat="1" applyFont="1" applyFill="1" applyBorder="1" applyAlignment="1">
      <alignment horizontal="right" vertical="center" wrapText="1"/>
    </xf>
    <xf numFmtId="182" fontId="35" fillId="0" borderId="14" xfId="0" applyNumberFormat="1" applyFont="1" applyBorder="1" applyAlignment="1">
      <alignment horizontal="right" vertical="center" wrapText="1"/>
    </xf>
    <xf numFmtId="179" fontId="35" fillId="0" borderId="14" xfId="7" applyNumberFormat="1" applyFont="1" applyFill="1" applyBorder="1" applyAlignment="1">
      <alignment horizontal="right" vertical="center" wrapText="1"/>
    </xf>
    <xf numFmtId="182" fontId="24" fillId="0" borderId="14" xfId="4" applyNumberFormat="1" applyFont="1" applyFill="1" applyBorder="1" applyAlignment="1">
      <alignment horizontal="right" vertical="center" wrapText="1"/>
    </xf>
    <xf numFmtId="0" fontId="27" fillId="0" borderId="14" xfId="0" applyFont="1" applyBorder="1" applyAlignment="1">
      <alignment horizontal="left" vertical="center" wrapText="1"/>
    </xf>
    <xf numFmtId="3" fontId="29" fillId="0" borderId="14" xfId="0" applyNumberFormat="1" applyFont="1" applyBorder="1"/>
    <xf numFmtId="0" fontId="39" fillId="0" borderId="17" xfId="0" applyFont="1" applyBorder="1" applyAlignment="1">
      <alignment vertical="center"/>
    </xf>
    <xf numFmtId="0" fontId="37" fillId="0" borderId="17" xfId="0" applyFont="1" applyBorder="1" applyAlignment="1">
      <alignment horizontal="left" vertical="center" wrapText="1"/>
    </xf>
    <xf numFmtId="41" fontId="27" fillId="0" borderId="14" xfId="4" applyFont="1" applyFill="1" applyBorder="1" applyAlignment="1">
      <alignment vertical="center" wrapText="1"/>
    </xf>
    <xf numFmtId="41" fontId="27" fillId="0" borderId="23" xfId="4" applyFont="1" applyFill="1" applyBorder="1" applyAlignment="1">
      <alignment vertical="center"/>
    </xf>
    <xf numFmtId="41" fontId="38" fillId="0" borderId="14" xfId="4" applyFont="1" applyFill="1" applyBorder="1" applyAlignment="1">
      <alignment vertical="center" wrapText="1"/>
    </xf>
    <xf numFmtId="182" fontId="27" fillId="0" borderId="14" xfId="4" applyNumberFormat="1" applyFont="1" applyFill="1" applyBorder="1" applyAlignment="1">
      <alignment horizontal="right" vertical="center"/>
    </xf>
    <xf numFmtId="0" fontId="37" fillId="0" borderId="14" xfId="0" applyFont="1" applyBorder="1" applyAlignment="1">
      <alignment vertical="center"/>
    </xf>
    <xf numFmtId="182" fontId="37" fillId="0" borderId="14" xfId="0" applyNumberFormat="1" applyFont="1" applyBorder="1" applyAlignment="1">
      <alignment horizontal="right" vertical="center" wrapText="1"/>
    </xf>
    <xf numFmtId="179" fontId="37" fillId="0" borderId="14" xfId="7" applyNumberFormat="1" applyFont="1" applyFill="1" applyBorder="1" applyAlignment="1">
      <alignment horizontal="right" vertical="center" wrapText="1"/>
    </xf>
    <xf numFmtId="182" fontId="24" fillId="0" borderId="26" xfId="4" applyNumberFormat="1" applyFont="1" applyFill="1" applyBorder="1" applyAlignment="1">
      <alignment horizontal="right" vertical="center"/>
    </xf>
    <xf numFmtId="41" fontId="35" fillId="0" borderId="14" xfId="4" applyFont="1" applyFill="1" applyBorder="1" applyAlignment="1">
      <alignment horizontal="left" vertical="center"/>
    </xf>
    <xf numFmtId="0" fontId="35" fillId="0" borderId="17" xfId="0" applyFont="1" applyBorder="1" applyAlignment="1">
      <alignment vertical="center"/>
    </xf>
    <xf numFmtId="41" fontId="24" fillId="0" borderId="14" xfId="4" applyFont="1" applyFill="1" applyBorder="1" applyAlignment="1">
      <alignment horizontal="left" vertical="center"/>
    </xf>
    <xf numFmtId="41" fontId="24" fillId="0" borderId="23" xfId="4" applyFont="1" applyFill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37" fillId="0" borderId="14" xfId="0" applyFont="1" applyBorder="1" applyAlignment="1">
      <alignment horizontal="left" vertical="center" wrapText="1"/>
    </xf>
    <xf numFmtId="41" fontId="27" fillId="0" borderId="14" xfId="4" applyFont="1" applyFill="1" applyBorder="1" applyAlignment="1">
      <alignment vertical="center"/>
    </xf>
    <xf numFmtId="0" fontId="37" fillId="0" borderId="17" xfId="0" applyFont="1" applyBorder="1" applyAlignment="1">
      <alignment vertical="center" wrapText="1"/>
    </xf>
    <xf numFmtId="0" fontId="37" fillId="0" borderId="0" xfId="0" applyFont="1" applyAlignment="1">
      <alignment wrapText="1"/>
    </xf>
    <xf numFmtId="0" fontId="24" fillId="0" borderId="17" xfId="0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28" fillId="3" borderId="0" xfId="0" applyFont="1" applyFill="1" applyAlignment="1">
      <alignment vertical="center"/>
    </xf>
    <xf numFmtId="0" fontId="37" fillId="0" borderId="14" xfId="0" applyFont="1" applyBorder="1" applyAlignment="1">
      <alignment vertical="center" wrapText="1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72" fontId="34" fillId="5" borderId="24" xfId="7" applyNumberFormat="1" applyFont="1" applyFill="1" applyBorder="1" applyAlignment="1">
      <alignment horizontal="right" vertical="center" wrapText="1"/>
    </xf>
    <xf numFmtId="172" fontId="26" fillId="11" borderId="14" xfId="7" applyNumberFormat="1" applyFont="1" applyFill="1" applyBorder="1" applyAlignment="1">
      <alignment vertical="center"/>
    </xf>
    <xf numFmtId="181" fontId="44" fillId="11" borderId="14" xfId="11" applyFont="1" applyFill="1" applyBorder="1" applyAlignment="1">
      <alignment vertical="center"/>
    </xf>
    <xf numFmtId="0" fontId="44" fillId="11" borderId="17" xfId="10" applyFont="1" applyFill="1" applyBorder="1" applyAlignment="1">
      <alignment horizontal="center" vertical="center" wrapText="1"/>
    </xf>
    <xf numFmtId="0" fontId="44" fillId="11" borderId="14" xfId="10" applyFont="1" applyFill="1" applyBorder="1" applyAlignment="1">
      <alignment horizontal="center" vertical="center"/>
    </xf>
    <xf numFmtId="0" fontId="25" fillId="9" borderId="14" xfId="10" applyFont="1" applyFill="1" applyBorder="1" applyAlignment="1">
      <alignment horizontal="right" vertical="center" wrapText="1"/>
    </xf>
    <xf numFmtId="179" fontId="25" fillId="9" borderId="14" xfId="7" applyNumberFormat="1" applyFont="1" applyFill="1" applyBorder="1" applyAlignment="1">
      <alignment horizontal="center" vertical="center" wrapText="1"/>
    </xf>
    <xf numFmtId="0" fontId="36" fillId="3" borderId="14" xfId="0" applyFont="1" applyFill="1" applyBorder="1" applyAlignment="1">
      <alignment horizontal="left" vertical="center" wrapText="1"/>
    </xf>
    <xf numFmtId="0" fontId="34" fillId="5" borderId="14" xfId="0" applyFont="1" applyFill="1" applyBorder="1" applyAlignment="1">
      <alignment horizontal="center" vertical="center"/>
    </xf>
    <xf numFmtId="0" fontId="42" fillId="5" borderId="14" xfId="0" applyFont="1" applyFill="1" applyBorder="1" applyAlignment="1">
      <alignment horizontal="center" vertical="center" wrapText="1"/>
    </xf>
    <xf numFmtId="0" fontId="42" fillId="6" borderId="14" xfId="0" applyFont="1" applyFill="1" applyBorder="1" applyAlignment="1">
      <alignment horizontal="center" vertical="center"/>
    </xf>
    <xf numFmtId="182" fontId="33" fillId="6" borderId="14" xfId="0" applyNumberFormat="1" applyFont="1" applyFill="1" applyBorder="1" applyAlignment="1">
      <alignment horizontal="right" vertical="center"/>
    </xf>
    <xf numFmtId="0" fontId="33" fillId="6" borderId="14" xfId="0" applyFont="1" applyFill="1" applyBorder="1" applyAlignment="1">
      <alignment horizontal="center" vertical="center" wrapText="1"/>
    </xf>
    <xf numFmtId="172" fontId="33" fillId="6" borderId="14" xfId="7" applyNumberFormat="1" applyFont="1" applyFill="1" applyBorder="1" applyAlignment="1">
      <alignment horizontal="right" vertical="center"/>
    </xf>
    <xf numFmtId="182" fontId="34" fillId="5" borderId="14" xfId="0" applyNumberFormat="1" applyFont="1" applyFill="1" applyBorder="1" applyAlignment="1">
      <alignment vertical="center" wrapText="1"/>
    </xf>
    <xf numFmtId="0" fontId="35" fillId="3" borderId="14" xfId="0" applyFont="1" applyFill="1" applyBorder="1" applyAlignment="1">
      <alignment horizontal="right" vertical="center"/>
    </xf>
    <xf numFmtId="179" fontId="35" fillId="3" borderId="14" xfId="7" applyNumberFormat="1" applyFont="1" applyFill="1" applyBorder="1" applyAlignment="1">
      <alignment horizontal="right" vertical="center"/>
    </xf>
    <xf numFmtId="0" fontId="24" fillId="3" borderId="14" xfId="0" applyFont="1" applyFill="1" applyBorder="1" applyAlignment="1">
      <alignment vertical="center" wrapText="1"/>
    </xf>
    <xf numFmtId="182" fontId="24" fillId="0" borderId="14" xfId="4" applyNumberFormat="1" applyFont="1" applyFill="1" applyBorder="1" applyAlignment="1">
      <alignment horizontal="right" vertical="center"/>
    </xf>
    <xf numFmtId="175" fontId="24" fillId="3" borderId="14" xfId="4" applyNumberFormat="1" applyFont="1" applyFill="1" applyBorder="1" applyAlignment="1">
      <alignment vertical="center"/>
    </xf>
    <xf numFmtId="182" fontId="31" fillId="6" borderId="14" xfId="0" applyNumberFormat="1" applyFont="1" applyFill="1" applyBorder="1" applyAlignment="1">
      <alignment horizontal="right" vertical="center"/>
    </xf>
    <xf numFmtId="179" fontId="33" fillId="6" borderId="14" xfId="7" applyNumberFormat="1" applyFont="1" applyFill="1" applyBorder="1" applyAlignment="1">
      <alignment horizontal="right" vertical="center"/>
    </xf>
    <xf numFmtId="179" fontId="35" fillId="3" borderId="14" xfId="7" applyNumberFormat="1" applyFont="1" applyFill="1" applyBorder="1" applyAlignment="1">
      <alignment vertical="center"/>
    </xf>
    <xf numFmtId="182" fontId="42" fillId="6" borderId="14" xfId="0" applyNumberFormat="1" applyFont="1" applyFill="1" applyBorder="1" applyAlignment="1">
      <alignment horizontal="right" vertical="center"/>
    </xf>
    <xf numFmtId="0" fontId="42" fillId="6" borderId="14" xfId="0" applyFont="1" applyFill="1" applyBorder="1" applyAlignment="1">
      <alignment vertical="center"/>
    </xf>
    <xf numFmtId="0" fontId="31" fillId="6" borderId="14" xfId="0" applyFont="1" applyFill="1" applyBorder="1" applyAlignment="1">
      <alignment vertical="center" wrapText="1"/>
    </xf>
    <xf numFmtId="179" fontId="34" fillId="6" borderId="14" xfId="7" applyNumberFormat="1" applyFont="1" applyFill="1" applyBorder="1" applyAlignment="1">
      <alignment horizontal="right" vertical="center"/>
    </xf>
    <xf numFmtId="0" fontId="33" fillId="13" borderId="0" xfId="0" applyFont="1" applyFill="1"/>
    <xf numFmtId="0" fontId="0" fillId="15" borderId="14" xfId="0" applyFill="1" applyBorder="1"/>
    <xf numFmtId="0" fontId="0" fillId="0" borderId="14" xfId="0" applyBorder="1" applyAlignment="1">
      <alignment vertical="center"/>
    </xf>
    <xf numFmtId="0" fontId="0" fillId="0" borderId="14" xfId="0" applyBorder="1"/>
    <xf numFmtId="0" fontId="13" fillId="7" borderId="0" xfId="0" applyFont="1" applyFill="1"/>
    <xf numFmtId="182" fontId="13" fillId="3" borderId="0" xfId="0" applyNumberFormat="1" applyFont="1" applyFill="1"/>
    <xf numFmtId="179" fontId="45" fillId="0" borderId="0" xfId="7" applyNumberFormat="1" applyFont="1" applyAlignment="1">
      <alignment horizontal="center"/>
    </xf>
    <xf numFmtId="41" fontId="45" fillId="0" borderId="0" xfId="0" applyNumberFormat="1" applyFont="1" applyAlignment="1">
      <alignment horizontal="center"/>
    </xf>
    <xf numFmtId="182" fontId="30" fillId="6" borderId="14" xfId="0" applyNumberFormat="1" applyFont="1" applyFill="1" applyBorder="1" applyAlignment="1">
      <alignment horizontal="center" vertical="center"/>
    </xf>
    <xf numFmtId="179" fontId="46" fillId="12" borderId="14" xfId="7" applyNumberFormat="1" applyFont="1" applyFill="1" applyBorder="1" applyAlignment="1">
      <alignment vertical="center"/>
    </xf>
    <xf numFmtId="182" fontId="35" fillId="3" borderId="14" xfId="0" applyNumberFormat="1" applyFont="1" applyFill="1" applyBorder="1" applyAlignment="1">
      <alignment vertical="center"/>
    </xf>
    <xf numFmtId="41" fontId="45" fillId="0" borderId="14" xfId="0" applyNumberFormat="1" applyFont="1" applyBorder="1" applyAlignment="1">
      <alignment horizontal="center"/>
    </xf>
    <xf numFmtId="184" fontId="44" fillId="11" borderId="14" xfId="12" applyNumberFormat="1" applyFont="1" applyFill="1" applyBorder="1" applyAlignment="1">
      <alignment vertical="center"/>
    </xf>
    <xf numFmtId="0" fontId="13" fillId="5" borderId="0" xfId="0" applyFont="1" applyFill="1"/>
    <xf numFmtId="44" fontId="33" fillId="6" borderId="24" xfId="12" applyFont="1" applyFill="1" applyBorder="1" applyAlignment="1">
      <alignment horizontal="right" vertical="center"/>
    </xf>
    <xf numFmtId="179" fontId="44" fillId="11" borderId="14" xfId="7" applyNumberFormat="1" applyFont="1" applyFill="1" applyBorder="1" applyAlignment="1">
      <alignment vertical="center"/>
    </xf>
    <xf numFmtId="41" fontId="34" fillId="3" borderId="14" xfId="4" applyFont="1" applyFill="1" applyBorder="1" applyAlignment="1">
      <alignment vertical="center" wrapText="1"/>
    </xf>
    <xf numFmtId="41" fontId="34" fillId="3" borderId="20" xfId="4" applyFont="1" applyFill="1" applyBorder="1" applyAlignment="1">
      <alignment vertical="center" wrapText="1"/>
    </xf>
    <xf numFmtId="41" fontId="35" fillId="0" borderId="14" xfId="4" applyFont="1" applyBorder="1" applyAlignment="1">
      <alignment vertical="center"/>
    </xf>
    <xf numFmtId="41" fontId="35" fillId="0" borderId="14" xfId="4" applyFont="1" applyBorder="1" applyAlignment="1">
      <alignment horizontal="right" vertical="center"/>
    </xf>
    <xf numFmtId="179" fontId="35" fillId="0" borderId="14" xfId="7" applyNumberFormat="1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 wrapText="1"/>
    </xf>
    <xf numFmtId="182" fontId="13" fillId="0" borderId="14" xfId="4" applyNumberFormat="1" applyFont="1" applyFill="1" applyBorder="1" applyAlignment="1">
      <alignment horizontal="right" vertical="center"/>
    </xf>
    <xf numFmtId="0" fontId="7" fillId="2" borderId="0" xfId="2" applyFill="1" applyAlignment="1" applyProtection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2" applyFill="1" applyBorder="1" applyAlignment="1" applyProtection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</cellXfs>
  <cellStyles count="13">
    <cellStyle name="Hipervínculo" xfId="2" builtinId="8"/>
    <cellStyle name="Millares" xfId="8" builtinId="3"/>
    <cellStyle name="Millares [0]" xfId="4" builtinId="6"/>
    <cellStyle name="Millares 11" xfId="5" xr:uid="{00000000-0005-0000-0000-000003000000}"/>
    <cellStyle name="Millares 3" xfId="3" xr:uid="{00000000-0005-0000-0000-000004000000}"/>
    <cellStyle name="Moneda" xfId="12" builtinId="4"/>
    <cellStyle name="Moneda [0] 2" xfId="11" xr:uid="{00000000-0005-0000-0000-000006000000}"/>
    <cellStyle name="Moneda 2" xfId="9" xr:uid="{00000000-0005-0000-0000-000007000000}"/>
    <cellStyle name="Normal" xfId="0" builtinId="0"/>
    <cellStyle name="Normal 10" xfId="10" xr:uid="{00000000-0005-0000-0000-000009000000}"/>
    <cellStyle name="Normal 2 2 2" xfId="6" xr:uid="{00000000-0005-0000-0000-00000A000000}"/>
    <cellStyle name="Normal_819 CUNDAY" xfId="1" xr:uid="{00000000-0005-0000-0000-00000B000000}"/>
    <cellStyle name="Porcentaje" xfId="7" builtinId="5"/>
  </cellStyles>
  <dxfs count="5">
    <dxf>
      <fill>
        <patternFill>
          <bgColor auto="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1634940</xdr:colOff>
      <xdr:row>0</xdr:row>
      <xdr:rowOff>114300</xdr:rowOff>
    </xdr:from>
    <xdr:to>
      <xdr:col>4</xdr:col>
      <xdr:colOff>1670798</xdr:colOff>
      <xdr:row>4</xdr:row>
      <xdr:rowOff>326183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0616" y="114300"/>
          <a:ext cx="1828800" cy="11083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741045</xdr:colOff>
      <xdr:row>1</xdr:row>
      <xdr:rowOff>60960</xdr:rowOff>
    </xdr:from>
    <xdr:to>
      <xdr:col>9</xdr:col>
      <xdr:colOff>251461</xdr:colOff>
      <xdr:row>5</xdr:row>
      <xdr:rowOff>39188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8405" y="60960"/>
          <a:ext cx="1402080" cy="901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LeonardoMoreno/Derechos%20de%20Votos%20y%20Graduacion%20de%20Credit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varo Arias" refreshedDate="42914.749784953703" createdVersion="4" refreshedVersion="4" minRefreshableVersion="3" recordCount="67" xr:uid="{00000000-000A-0000-FFFF-FFFF00000000}">
  <cacheSource type="worksheet">
    <worksheetSource ref="D11:K78" sheet="Hoja1" r:id="rId2"/>
  </cacheSource>
  <cacheFields count="8">
    <cacheField name="ACREEDOR" numFmtId="0">
      <sharedItems containsBlank="1" count="10">
        <s v="SALARIOS"/>
        <s v="ACREEDOR FINANCIERO"/>
        <s v="OBLIGACIONES FINANCIERAS"/>
        <s v="OTROS ACREEDORES"/>
        <s v="PROVEEDORES"/>
        <s v="ACREEDOR TANSP"/>
        <s v="SOCIOS"/>
        <s v="HONORARIOS"/>
        <s v="IMPUESTOS"/>
        <m/>
      </sharedItems>
    </cacheField>
    <cacheField name="ACREEDOR2" numFmtId="0">
      <sharedItems containsBlank="1" count="26">
        <s v="IVONNE ANDREA BOHÓRQUEZ"/>
        <s v="JUAN CARLOS CAICEDO REYES"/>
        <s v="MAIRA OLAYA AGUDELO"/>
        <s v="HERNÁN DARIO ORTIZ LINARES"/>
        <s v="JOHN ESNEIDER DIAZ "/>
        <s v="LIZ GERALDINE SANCHEZ"/>
        <s v="SURA"/>
        <s v="CENTRAL DE INVERSIONES"/>
        <s v="COLPATRIA"/>
        <s v="ROBERTO BOHÓRQUEZ R."/>
        <s v="LANDSCAPE ARQUITECTURA SAS"/>
        <s v="W.C. PORTATILES DE COLOMBIA"/>
        <s v="INTERDICO LTDA"/>
        <s v="ESTRUCTURAS SOSTENIBLES SAS"/>
        <s v="GRUPO PEBEL SAS"/>
        <s v="TRANSPORTES Y SUMINISTROS "/>
        <s v="EKIKON"/>
        <s v="DANIEL LUGO"/>
        <s v="GEOTRANSPORTES"/>
        <s v="ECOBAÑO LTDA"/>
        <s v="FUNDACIÓN PRABYC"/>
        <s v="RICARDO PEÑA"/>
        <s v="DIANA BELTRAN"/>
        <s v="LIZETH AVILA"/>
        <s v="DIAN"/>
        <m/>
      </sharedItems>
    </cacheField>
    <cacheField name="IDENTIFICACIÓN" numFmtId="0">
      <sharedItems containsBlank="1" containsMixedTypes="1" containsNumber="1" containsInteger="1" minValue="0" maxValue="0" count="27">
        <s v="52.385.031"/>
        <s v="79.812.945"/>
        <m/>
        <s v="1.031.138.455"/>
        <s v="1.013.144.447"/>
        <s v="1.010.222.685"/>
        <s v="800.256.191-9"/>
        <s v="860.042.945-5"/>
        <s v="860.034.594-1"/>
        <s v="17.056.718"/>
        <s v="900.431.101-1"/>
        <s v="900.567.736-0"/>
        <s v="800.186.224-3"/>
        <s v="900.744.331-0"/>
        <s v="900.923.211-3"/>
        <s v="79.557.427-4"/>
        <s v="52.385.032"/>
        <s v="900.192.713-0"/>
        <s v="79.943.958"/>
        <s v="900.113.661-9"/>
        <s v="830.085.399-9"/>
        <s v="900.849.109-3"/>
        <s v="79.937.532"/>
        <s v="1.074.415.910"/>
        <s v="1.013.612.196"/>
        <s v="800197268-4"/>
        <n v="0" u="1"/>
      </sharedItems>
    </cacheField>
    <cacheField name="DOCUMENTO" numFmtId="0">
      <sharedItems containsBlank="1" count="46">
        <s v="PRIMAS, VACACIONES, CESANTÍAS E INTERESES SOBRE CESANTÍAS HASTA EL 2012"/>
        <s v="PRIMAS, VACACIONES, CESANTÍAS E INTERESES SOBRE CESANTÍAS HASTA EL 2013"/>
        <s v="PRIMAS, VACACIONES, CESANTÍAS E INTERESES SOBRE CESANTÍAS HASTA EL 2014"/>
        <s v="PRIMAS, VACACIONES, CESANTÍAS E INTERESES SOBRE CESANTÍAS HASTA EL 2015"/>
        <s v="PRIMAS, VACACIONES, CESANTÍAS E INTERESES SOBRE CESANTÍAS DEL 2015"/>
        <s v="ACUERDO DE PAGO "/>
        <s v="OBLIGACIÓN No.10623000489"/>
        <s v="OBLIGACIÓN No.4581014118 y No. 4585527404"/>
        <s v="PAGARÉ"/>
        <s v="FACTURA No. 0017"/>
        <s v="FACTURA No. 2030"/>
        <s v="FACTURA No. 2117"/>
        <s v="FACTURA No. 2199"/>
        <s v="FACTURA No. 2279"/>
        <s v="FACTURA No. 3206"/>
        <s v="FACTURA No. 050"/>
        <s v="FACTURA No. 002"/>
        <s v="FACTURA No. 2391"/>
        <s v="FACTURA No. 2392"/>
        <s v="FACTURA No. 2393"/>
        <s v="FACTURA No. 2394"/>
        <s v="FACTURA No. 2395"/>
        <s v="FACTURA No. 2590"/>
        <s v="FACTURA No. 2591"/>
        <s v="FACTURA No. 2805"/>
        <s v="FACTURA No. 2343"/>
        <s v="FACTURA No. 568"/>
        <s v="FACTURA No. 569"/>
        <s v="CUENTA DE COBRO"/>
        <s v="FACTURA No. 1570"/>
        <s v="FACTURA No. 1571"/>
        <s v="ORDEN DE SERVICIO"/>
        <s v="FACTURA 001"/>
        <s v="IVA 6TO BIM 2013"/>
        <s v="IVA 4TO BIM 2014"/>
        <s v="IVA 2DO BIM 2015"/>
        <s v="IVA 6TO BIM 2015"/>
        <s v="IVA 1ER BIM 2016"/>
        <s v="RENTA 2013"/>
        <s v="RENTA 2014"/>
        <s v="RENTA 2015"/>
        <s v="RENTA 2016"/>
        <s v="RENTA CREE 2015"/>
        <s v="RENTA CREE 2016"/>
        <s v="PATRIMONIO"/>
        <m/>
      </sharedItems>
    </cacheField>
    <cacheField name="FECHA DE EMISIÓN" numFmtId="0">
      <sharedItems containsNonDate="0" containsDate="1" containsString="0" containsBlank="1" minDate="2012-03-10T00:00:00" maxDate="2017-04-18T00:00:00" count="43">
        <d v="2012-12-31T00:00:00"/>
        <d v="2013-12-31T00:00:00"/>
        <d v="2014-12-31T00:00:00"/>
        <d v="2015-12-31T00:00:00"/>
        <d v="2016-12-31T00:00:00"/>
        <d v="2016-08-15T00:00:00"/>
        <d v="2015-06-01T00:00:00"/>
        <d v="2012-12-01T00:00:00"/>
        <d v="2016-04-10T00:00:00"/>
        <d v="2016-04-11T00:00:00"/>
        <d v="2015-06-08T00:00:00"/>
        <d v="2015-07-16T00:00:00"/>
        <d v="2015-08-15T00:00:00"/>
        <d v="2015-09-07T00:00:00"/>
        <d v="2015-06-02T00:00:00"/>
        <d v="2016-02-22T00:00:00"/>
        <d v="2015-06-21T00:00:00"/>
        <d v="2015-10-01T00:00:00"/>
        <d v="2015-12-01T00:00:00"/>
        <d v="2015-08-10T00:00:00"/>
        <d v="2012-11-10T00:00:00"/>
        <d v="2016-05-13T00:00:00"/>
        <d v="2016-08-05T00:00:00"/>
        <d v="2016-06-10T00:00:00"/>
        <d v="2012-03-10T00:00:00"/>
        <d v="2013-11-03T00:00:00"/>
        <d v="2012-11-07T00:00:00"/>
        <d v="2013-05-07T00:00:00"/>
        <d v="2014-02-07T00:00:00"/>
        <d v="2012-09-10T00:00:00"/>
        <d v="2013-04-25T00:00:00"/>
        <d v="2014-01-12T00:00:00"/>
        <d v="2014-05-12T00:00:00"/>
        <d v="2015-03-12T00:00:00"/>
        <d v="2016-01-12T00:00:00"/>
        <d v="2016-03-12T00:00:00"/>
        <d v="2015-04-17T00:00:00"/>
        <d v="2015-04-15T00:00:00"/>
        <d v="2016-04-13T00:00:00"/>
        <d v="2016-12-30T00:00:00"/>
        <d v="2017-04-17T00:00:00"/>
        <m/>
        <d v="2013-06-07T00:00:00" u="1"/>
      </sharedItems>
    </cacheField>
    <cacheField name="FECHA DE VENCIMIENTO" numFmtId="0">
      <sharedItems containsNonDate="0" containsDate="1" containsString="0" containsBlank="1" minDate="2012-07-10T00:00:00" maxDate="2017-04-18T00:00:00" count="40">
        <d v="2012-12-31T00:00:00"/>
        <d v="2013-12-31T00:00:00"/>
        <d v="2014-12-31T00:00:00"/>
        <d v="2015-12-31T00:00:00"/>
        <d v="2016-12-31T00:00:00"/>
        <d v="2016-08-15T00:00:00"/>
        <d v="2015-06-01T00:00:00"/>
        <d v="2012-12-01T00:00:00"/>
        <d v="2016-04-10T00:00:00"/>
        <d v="2016-04-11T00:00:00"/>
        <d v="2015-07-08T00:00:00"/>
        <d v="2015-08-16T00:00:00"/>
        <d v="2015-09-15T00:00:00"/>
        <d v="2015-10-07T00:00:00"/>
        <d v="2015-07-01T00:00:00"/>
        <d v="2015-06-02T00:00:00"/>
        <d v="2016-03-22T00:00:00"/>
        <d v="2015-07-21T00:00:00"/>
        <d v="2015-11-01T00:00:00"/>
        <d v="2015-09-10T00:00:00"/>
        <d v="2013-12-10T00:00:00"/>
        <d v="2016-05-13T00:00:00"/>
        <d v="2016-08-05T00:00:00"/>
        <d v="2016-06-10T00:00:00"/>
        <d v="2012-07-10T00:00:00"/>
        <d v="2012-11-27T00:00:00"/>
        <d v="2013-05-27T00:00:00"/>
        <d v="2014-02-27T00:00:00"/>
        <d v="2013-10-10T00:00:00"/>
        <d v="2014-01-12T00:00:00"/>
        <d v="2014-05-12T00:00:00"/>
        <d v="2015-03-12T00:00:00"/>
        <d v="2016-01-12T00:00:00"/>
        <d v="2016-03-12T00:00:00"/>
        <d v="2015-04-17T00:00:00"/>
        <d v="2015-04-15T00:00:00"/>
        <d v="2016-04-13T00:00:00"/>
        <d v="2016-12-30T00:00:00"/>
        <d v="2017-04-17T00:00:00"/>
        <m/>
      </sharedItems>
    </cacheField>
    <cacheField name="DÍAS DE MORA" numFmtId="0">
      <sharedItems containsString="0" containsBlank="1" containsNumber="1" containsInteger="1" minValue="44" maxValue="1786" count="40">
        <n v="1612"/>
        <n v="1247"/>
        <n v="882"/>
        <n v="517"/>
        <n v="151"/>
        <n v="289"/>
        <n v="730"/>
        <n v="1642"/>
        <n v="416"/>
        <n v="415"/>
        <n v="693"/>
        <n v="654"/>
        <n v="624"/>
        <n v="602"/>
        <n v="700"/>
        <n v="729"/>
        <n v="435"/>
        <n v="680"/>
        <n v="577"/>
        <n v="629"/>
        <n v="1268"/>
        <n v="383"/>
        <n v="299"/>
        <n v="355"/>
        <n v="1786"/>
        <n v="1646"/>
        <n v="1465"/>
        <n v="1189"/>
        <n v="1329"/>
        <n v="1235"/>
        <n v="1115"/>
        <n v="811"/>
        <n v="505"/>
        <n v="445"/>
        <n v="775"/>
        <n v="777"/>
        <n v="413"/>
        <n v="152"/>
        <n v="44"/>
        <m/>
      </sharedItems>
    </cacheField>
    <cacheField name="SALDO PENDIENTE DE PAGO" numFmtId="0">
      <sharedItems containsString="0" containsBlank="1" containsNumber="1" minValue="0" maxValue="397205336.031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">
  <r>
    <x v="0"/>
    <x v="0"/>
    <x v="0"/>
    <x v="0"/>
    <x v="0"/>
    <x v="0"/>
    <x v="0"/>
    <n v="0"/>
  </r>
  <r>
    <x v="0"/>
    <x v="1"/>
    <x v="1"/>
    <x v="0"/>
    <x v="0"/>
    <x v="0"/>
    <x v="0"/>
    <n v="0"/>
  </r>
  <r>
    <x v="0"/>
    <x v="0"/>
    <x v="0"/>
    <x v="1"/>
    <x v="1"/>
    <x v="1"/>
    <x v="1"/>
    <n v="0"/>
  </r>
  <r>
    <x v="0"/>
    <x v="1"/>
    <x v="1"/>
    <x v="1"/>
    <x v="1"/>
    <x v="1"/>
    <x v="1"/>
    <n v="0"/>
  </r>
  <r>
    <x v="0"/>
    <x v="0"/>
    <x v="0"/>
    <x v="2"/>
    <x v="2"/>
    <x v="2"/>
    <x v="2"/>
    <n v="0"/>
  </r>
  <r>
    <x v="0"/>
    <x v="1"/>
    <x v="1"/>
    <x v="2"/>
    <x v="2"/>
    <x v="2"/>
    <x v="2"/>
    <n v="0"/>
  </r>
  <r>
    <x v="0"/>
    <x v="0"/>
    <x v="0"/>
    <x v="3"/>
    <x v="3"/>
    <x v="3"/>
    <x v="3"/>
    <n v="7328750"/>
  </r>
  <r>
    <x v="0"/>
    <x v="1"/>
    <x v="1"/>
    <x v="3"/>
    <x v="3"/>
    <x v="3"/>
    <x v="3"/>
    <n v="7328750"/>
  </r>
  <r>
    <x v="0"/>
    <x v="2"/>
    <x v="2"/>
    <x v="4"/>
    <x v="4"/>
    <x v="4"/>
    <x v="4"/>
    <n v="9250000"/>
  </r>
  <r>
    <x v="0"/>
    <x v="3"/>
    <x v="3"/>
    <x v="4"/>
    <x v="3"/>
    <x v="3"/>
    <x v="3"/>
    <n v="1621227"/>
  </r>
  <r>
    <x v="0"/>
    <x v="4"/>
    <x v="4"/>
    <x v="4"/>
    <x v="3"/>
    <x v="3"/>
    <x v="3"/>
    <n v="2013104"/>
  </r>
  <r>
    <x v="0"/>
    <x v="5"/>
    <x v="5"/>
    <x v="4"/>
    <x v="5"/>
    <x v="5"/>
    <x v="5"/>
    <n v="1698710"/>
  </r>
  <r>
    <x v="1"/>
    <x v="6"/>
    <x v="6"/>
    <x v="5"/>
    <x v="6"/>
    <x v="6"/>
    <x v="6"/>
    <n v="7435607"/>
  </r>
  <r>
    <x v="1"/>
    <x v="7"/>
    <x v="7"/>
    <x v="6"/>
    <x v="7"/>
    <x v="7"/>
    <x v="7"/>
    <n v="9880000"/>
  </r>
  <r>
    <x v="2"/>
    <x v="8"/>
    <x v="8"/>
    <x v="7"/>
    <x v="7"/>
    <x v="7"/>
    <x v="7"/>
    <n v="11287362"/>
  </r>
  <r>
    <x v="3"/>
    <x v="9"/>
    <x v="9"/>
    <x v="8"/>
    <x v="8"/>
    <x v="8"/>
    <x v="8"/>
    <n v="20980132"/>
  </r>
  <r>
    <x v="4"/>
    <x v="10"/>
    <x v="10"/>
    <x v="9"/>
    <x v="9"/>
    <x v="9"/>
    <x v="9"/>
    <n v="10341331"/>
  </r>
  <r>
    <x v="4"/>
    <x v="11"/>
    <x v="11"/>
    <x v="10"/>
    <x v="10"/>
    <x v="10"/>
    <x v="10"/>
    <n v="446080"/>
  </r>
  <r>
    <x v="4"/>
    <x v="11"/>
    <x v="11"/>
    <x v="11"/>
    <x v="11"/>
    <x v="11"/>
    <x v="11"/>
    <n v="705600"/>
  </r>
  <r>
    <x v="4"/>
    <x v="11"/>
    <x v="11"/>
    <x v="12"/>
    <x v="12"/>
    <x v="12"/>
    <x v="12"/>
    <n v="705600"/>
  </r>
  <r>
    <x v="4"/>
    <x v="11"/>
    <x v="11"/>
    <x v="13"/>
    <x v="13"/>
    <x v="13"/>
    <x v="13"/>
    <n v="705600"/>
  </r>
  <r>
    <x v="4"/>
    <x v="12"/>
    <x v="12"/>
    <x v="14"/>
    <x v="6"/>
    <x v="14"/>
    <x v="14"/>
    <n v="46601928"/>
  </r>
  <r>
    <x v="4"/>
    <x v="13"/>
    <x v="13"/>
    <x v="15"/>
    <x v="14"/>
    <x v="15"/>
    <x v="15"/>
    <n v="7320000"/>
  </r>
  <r>
    <x v="4"/>
    <x v="14"/>
    <x v="14"/>
    <x v="16"/>
    <x v="15"/>
    <x v="16"/>
    <x v="16"/>
    <n v="27840000"/>
  </r>
  <r>
    <x v="5"/>
    <x v="15"/>
    <x v="15"/>
    <x v="17"/>
    <x v="16"/>
    <x v="17"/>
    <x v="17"/>
    <n v="255780"/>
  </r>
  <r>
    <x v="5"/>
    <x v="15"/>
    <x v="15"/>
    <x v="18"/>
    <x v="16"/>
    <x v="17"/>
    <x v="17"/>
    <n v="2802908"/>
  </r>
  <r>
    <x v="5"/>
    <x v="15"/>
    <x v="15"/>
    <x v="19"/>
    <x v="16"/>
    <x v="17"/>
    <x v="17"/>
    <n v="312504"/>
  </r>
  <r>
    <x v="5"/>
    <x v="15"/>
    <x v="15"/>
    <x v="20"/>
    <x v="17"/>
    <x v="18"/>
    <x v="18"/>
    <n v="2564988"/>
  </r>
  <r>
    <x v="5"/>
    <x v="15"/>
    <x v="15"/>
    <x v="21"/>
    <x v="17"/>
    <x v="18"/>
    <x v="18"/>
    <n v="643908"/>
  </r>
  <r>
    <x v="5"/>
    <x v="15"/>
    <x v="15"/>
    <x v="22"/>
    <x v="17"/>
    <x v="18"/>
    <x v="18"/>
    <n v="60088"/>
  </r>
  <r>
    <x v="5"/>
    <x v="15"/>
    <x v="15"/>
    <x v="23"/>
    <x v="17"/>
    <x v="18"/>
    <x v="18"/>
    <n v="643908"/>
  </r>
  <r>
    <x v="5"/>
    <x v="15"/>
    <x v="15"/>
    <x v="24"/>
    <x v="18"/>
    <x v="3"/>
    <x v="3"/>
    <n v="55680"/>
  </r>
  <r>
    <x v="5"/>
    <x v="15"/>
    <x v="15"/>
    <x v="25"/>
    <x v="19"/>
    <x v="19"/>
    <x v="19"/>
    <n v="5375600"/>
  </r>
  <r>
    <x v="6"/>
    <x v="0"/>
    <x v="16"/>
    <x v="8"/>
    <x v="20"/>
    <x v="20"/>
    <x v="20"/>
    <n v="11923493"/>
  </r>
  <r>
    <x v="3"/>
    <x v="16"/>
    <x v="17"/>
    <x v="26"/>
    <x v="21"/>
    <x v="21"/>
    <x v="21"/>
    <n v="10212750"/>
  </r>
  <r>
    <x v="3"/>
    <x v="16"/>
    <x v="17"/>
    <x v="27"/>
    <x v="21"/>
    <x v="21"/>
    <x v="21"/>
    <n v="306000"/>
  </r>
  <r>
    <x v="3"/>
    <x v="17"/>
    <x v="18"/>
    <x v="28"/>
    <x v="21"/>
    <x v="21"/>
    <x v="21"/>
    <n v="3921750"/>
  </r>
  <r>
    <x v="5"/>
    <x v="18"/>
    <x v="19"/>
    <x v="29"/>
    <x v="22"/>
    <x v="22"/>
    <x v="22"/>
    <n v="3609600"/>
  </r>
  <r>
    <x v="5"/>
    <x v="18"/>
    <x v="19"/>
    <x v="30"/>
    <x v="22"/>
    <x v="22"/>
    <x v="22"/>
    <n v="91077700"/>
  </r>
  <r>
    <x v="3"/>
    <x v="19"/>
    <x v="20"/>
    <x v="31"/>
    <x v="8"/>
    <x v="8"/>
    <x v="8"/>
    <n v="860160"/>
  </r>
  <r>
    <x v="3"/>
    <x v="20"/>
    <x v="21"/>
    <x v="32"/>
    <x v="23"/>
    <x v="23"/>
    <x v="23"/>
    <n v="1657447"/>
  </r>
  <r>
    <x v="7"/>
    <x v="21"/>
    <x v="22"/>
    <x v="28"/>
    <x v="24"/>
    <x v="24"/>
    <x v="24"/>
    <n v="34000000"/>
  </r>
  <r>
    <x v="7"/>
    <x v="21"/>
    <x v="22"/>
    <x v="28"/>
    <x v="25"/>
    <x v="24"/>
    <x v="24"/>
    <n v="34000000"/>
  </r>
  <r>
    <x v="7"/>
    <x v="22"/>
    <x v="23"/>
    <x v="28"/>
    <x v="26"/>
    <x v="25"/>
    <x v="25"/>
    <n v="32528000"/>
  </r>
  <r>
    <x v="7"/>
    <x v="22"/>
    <x v="23"/>
    <x v="28"/>
    <x v="27"/>
    <x v="26"/>
    <x v="26"/>
    <n v="25456700"/>
  </r>
  <r>
    <x v="7"/>
    <x v="22"/>
    <x v="23"/>
    <x v="28"/>
    <x v="28"/>
    <x v="27"/>
    <x v="27"/>
    <n v="39599722"/>
  </r>
  <r>
    <x v="7"/>
    <x v="23"/>
    <x v="24"/>
    <x v="28"/>
    <x v="29"/>
    <x v="28"/>
    <x v="28"/>
    <n v="19000000"/>
  </r>
  <r>
    <x v="7"/>
    <x v="23"/>
    <x v="24"/>
    <x v="28"/>
    <x v="30"/>
    <x v="28"/>
    <x v="28"/>
    <n v="31000000"/>
  </r>
  <r>
    <x v="8"/>
    <x v="24"/>
    <x v="25"/>
    <x v="33"/>
    <x v="31"/>
    <x v="29"/>
    <x v="29"/>
    <n v="38986000"/>
  </r>
  <r>
    <x v="8"/>
    <x v="24"/>
    <x v="25"/>
    <x v="34"/>
    <x v="32"/>
    <x v="30"/>
    <x v="30"/>
    <n v="5242000"/>
  </r>
  <r>
    <x v="8"/>
    <x v="24"/>
    <x v="25"/>
    <x v="35"/>
    <x v="33"/>
    <x v="31"/>
    <x v="31"/>
    <n v="5001000"/>
  </r>
  <r>
    <x v="8"/>
    <x v="24"/>
    <x v="25"/>
    <x v="36"/>
    <x v="34"/>
    <x v="32"/>
    <x v="32"/>
    <n v="2800000"/>
  </r>
  <r>
    <x v="8"/>
    <x v="24"/>
    <x v="25"/>
    <x v="37"/>
    <x v="35"/>
    <x v="33"/>
    <x v="33"/>
    <n v="543000"/>
  </r>
  <r>
    <x v="8"/>
    <x v="24"/>
    <x v="25"/>
    <x v="38"/>
    <x v="36"/>
    <x v="34"/>
    <x v="34"/>
    <n v="157184000"/>
  </r>
  <r>
    <x v="8"/>
    <x v="24"/>
    <x v="25"/>
    <x v="39"/>
    <x v="37"/>
    <x v="35"/>
    <x v="35"/>
    <n v="40782000"/>
  </r>
  <r>
    <x v="8"/>
    <x v="24"/>
    <x v="25"/>
    <x v="40"/>
    <x v="38"/>
    <x v="36"/>
    <x v="36"/>
    <n v="17799000"/>
  </r>
  <r>
    <x v="8"/>
    <x v="24"/>
    <x v="25"/>
    <x v="41"/>
    <x v="39"/>
    <x v="37"/>
    <x v="37"/>
    <n v="36048000"/>
  </r>
  <r>
    <x v="8"/>
    <x v="24"/>
    <x v="25"/>
    <x v="42"/>
    <x v="38"/>
    <x v="36"/>
    <x v="36"/>
    <n v="12564000"/>
  </r>
  <r>
    <x v="8"/>
    <x v="24"/>
    <x v="25"/>
    <x v="43"/>
    <x v="40"/>
    <x v="38"/>
    <x v="38"/>
    <n v="14257000"/>
  </r>
  <r>
    <x v="9"/>
    <x v="0"/>
    <x v="2"/>
    <x v="44"/>
    <x v="41"/>
    <x v="39"/>
    <x v="39"/>
    <n v="397205336.03100002"/>
  </r>
  <r>
    <x v="9"/>
    <x v="1"/>
    <x v="2"/>
    <x v="44"/>
    <x v="41"/>
    <x v="39"/>
    <x v="39"/>
    <n v="397205336.02999997"/>
  </r>
  <r>
    <x v="9"/>
    <x v="25"/>
    <x v="2"/>
    <x v="45"/>
    <x v="41"/>
    <x v="39"/>
    <x v="39"/>
    <m/>
  </r>
  <r>
    <x v="9"/>
    <x v="25"/>
    <x v="2"/>
    <x v="45"/>
    <x v="41"/>
    <x v="39"/>
    <x v="39"/>
    <m/>
  </r>
  <r>
    <x v="9"/>
    <x v="25"/>
    <x v="2"/>
    <x v="45"/>
    <x v="41"/>
    <x v="39"/>
    <x v="39"/>
    <m/>
  </r>
  <r>
    <x v="9"/>
    <x v="25"/>
    <x v="2"/>
    <x v="45"/>
    <x v="41"/>
    <x v="39"/>
    <x v="39"/>
    <m/>
  </r>
  <r>
    <x v="9"/>
    <x v="25"/>
    <x v="2"/>
    <x v="45"/>
    <x v="41"/>
    <x v="39"/>
    <x v="39"/>
    <m/>
  </r>
  <r>
    <x v="9"/>
    <x v="25"/>
    <x v="2"/>
    <x v="45"/>
    <x v="41"/>
    <x v="39"/>
    <x v="3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gridDropZones="1" multipleFieldFilters="0">
  <location ref="A3:G77" firstHeaderRow="2" firstDataRow="2" firstDataCol="6"/>
  <pivotFields count="8">
    <pivotField axis="axisRow" compact="0" outline="0" showAll="0">
      <items count="11">
        <item x="2"/>
        <item x="4"/>
        <item x="1"/>
        <item x="5"/>
        <item x="3"/>
        <item x="7"/>
        <item x="0"/>
        <item x="6"/>
        <item x="9"/>
        <item x="8"/>
        <item t="default"/>
      </items>
    </pivotField>
    <pivotField axis="axisRow" compact="0" outline="0" showAll="0" defaultSubtotal="0">
      <items count="26">
        <item x="7"/>
        <item x="8"/>
        <item x="17"/>
        <item x="22"/>
        <item x="19"/>
        <item x="16"/>
        <item x="13"/>
        <item x="20"/>
        <item x="18"/>
        <item x="14"/>
        <item x="3"/>
        <item x="12"/>
        <item x="0"/>
        <item x="4"/>
        <item x="1"/>
        <item x="10"/>
        <item x="5"/>
        <item x="23"/>
        <item x="21"/>
        <item x="9"/>
        <item x="6"/>
        <item x="15"/>
        <item x="11"/>
        <item x="25"/>
        <item x="24"/>
        <item x="2"/>
      </items>
    </pivotField>
    <pivotField axis="axisRow" compact="0" outline="0" showAll="0" defaultSubtotal="0">
      <items count="27">
        <item x="20"/>
        <item x="19"/>
        <item x="17"/>
        <item x="21"/>
        <item x="2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22"/>
        <item x="23"/>
        <item x="24"/>
        <item m="1" x="26"/>
        <item x="25"/>
      </items>
    </pivotField>
    <pivotField axis="axisRow" compact="0" outline="0" showAll="0" defaultSubtotal="0">
      <items count="46">
        <item x="5"/>
        <item x="28"/>
        <item x="32"/>
        <item x="16"/>
        <item x="15"/>
        <item x="29"/>
        <item x="30"/>
        <item x="10"/>
        <item x="11"/>
        <item x="12"/>
        <item x="13"/>
        <item x="25"/>
        <item x="17"/>
        <item x="18"/>
        <item x="19"/>
        <item x="20"/>
        <item x="21"/>
        <item x="22"/>
        <item x="23"/>
        <item x="24"/>
        <item x="14"/>
        <item x="26"/>
        <item x="27"/>
        <item x="6"/>
        <item x="7"/>
        <item x="31"/>
        <item x="8"/>
        <item x="4"/>
        <item x="0"/>
        <item x="1"/>
        <item x="2"/>
        <item x="3"/>
        <item x="45"/>
        <item x="9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axis="axisRow" compact="0" outline="0" showAll="0" defaultSubtotal="0">
      <items count="43">
        <item x="24"/>
        <item x="29"/>
        <item x="20"/>
        <item x="7"/>
        <item x="0"/>
        <item m="1" x="42"/>
        <item x="1"/>
        <item x="2"/>
        <item x="6"/>
        <item x="14"/>
        <item x="10"/>
        <item x="16"/>
        <item x="11"/>
        <item x="19"/>
        <item x="12"/>
        <item x="13"/>
        <item x="17"/>
        <item x="18"/>
        <item x="3"/>
        <item x="15"/>
        <item x="8"/>
        <item x="9"/>
        <item x="21"/>
        <item x="23"/>
        <item x="22"/>
        <item x="5"/>
        <item x="31"/>
        <item x="32"/>
        <item x="33"/>
        <item x="34"/>
        <item x="35"/>
        <item x="36"/>
        <item x="37"/>
        <item x="38"/>
        <item x="40"/>
        <item x="41"/>
        <item x="25"/>
        <item x="26"/>
        <item x="27"/>
        <item x="28"/>
        <item x="30"/>
        <item x="39"/>
        <item x="4"/>
      </items>
    </pivotField>
    <pivotField axis="axisRow" compact="0" outline="0" showAll="0">
      <items count="41">
        <item x="24"/>
        <item x="7"/>
        <item x="0"/>
        <item x="28"/>
        <item x="20"/>
        <item x="1"/>
        <item x="2"/>
        <item x="6"/>
        <item x="15"/>
        <item x="14"/>
        <item x="10"/>
        <item x="17"/>
        <item x="11"/>
        <item x="19"/>
        <item x="12"/>
        <item x="13"/>
        <item x="18"/>
        <item x="3"/>
        <item x="16"/>
        <item x="8"/>
        <item x="9"/>
        <item x="21"/>
        <item x="23"/>
        <item x="22"/>
        <item x="5"/>
        <item x="29"/>
        <item x="30"/>
        <item x="31"/>
        <item x="32"/>
        <item x="33"/>
        <item x="34"/>
        <item x="35"/>
        <item x="36"/>
        <item x="38"/>
        <item x="39"/>
        <item x="25"/>
        <item x="26"/>
        <item x="27"/>
        <item x="37"/>
        <item x="4"/>
        <item t="default"/>
      </items>
    </pivotField>
    <pivotField compact="0" outline="0" showAll="0"/>
    <pivotField dataField="1" compact="0" outline="0" showAll="0"/>
  </pivotFields>
  <rowFields count="6">
    <field x="0"/>
    <field x="1"/>
    <field x="2"/>
    <field x="3"/>
    <field x="4"/>
    <field x="5"/>
  </rowFields>
  <rowItems count="73">
    <i>
      <x/>
      <x v="1"/>
      <x v="12"/>
      <x v="24"/>
      <x v="3"/>
      <x v="1"/>
    </i>
    <i t="default">
      <x/>
    </i>
    <i>
      <x v="1"/>
      <x v="6"/>
      <x v="17"/>
      <x v="4"/>
      <x v="9"/>
      <x v="8"/>
    </i>
    <i r="1">
      <x v="9"/>
      <x v="18"/>
      <x v="3"/>
      <x v="19"/>
      <x v="18"/>
    </i>
    <i r="1">
      <x v="11"/>
      <x v="16"/>
      <x v="20"/>
      <x v="8"/>
      <x v="9"/>
    </i>
    <i r="1">
      <x v="15"/>
      <x v="14"/>
      <x v="33"/>
      <x v="21"/>
      <x v="20"/>
    </i>
    <i r="1">
      <x v="22"/>
      <x v="15"/>
      <x v="7"/>
      <x v="10"/>
      <x v="10"/>
    </i>
    <i r="3">
      <x v="8"/>
      <x v="12"/>
      <x v="12"/>
    </i>
    <i r="3">
      <x v="9"/>
      <x v="14"/>
      <x v="14"/>
    </i>
    <i r="3">
      <x v="10"/>
      <x v="15"/>
      <x v="15"/>
    </i>
    <i t="default">
      <x v="1"/>
    </i>
    <i>
      <x v="2"/>
      <x/>
      <x v="11"/>
      <x v="23"/>
      <x v="3"/>
      <x v="1"/>
    </i>
    <i r="1">
      <x v="20"/>
      <x v="10"/>
      <x/>
      <x v="8"/>
      <x v="7"/>
    </i>
    <i t="default">
      <x v="2"/>
    </i>
    <i>
      <x v="3"/>
      <x v="8"/>
      <x v="1"/>
      <x v="5"/>
      <x v="24"/>
      <x v="23"/>
    </i>
    <i r="3">
      <x v="6"/>
      <x v="24"/>
      <x v="23"/>
    </i>
    <i r="1">
      <x v="21"/>
      <x v="19"/>
      <x v="11"/>
      <x v="13"/>
      <x v="13"/>
    </i>
    <i r="3">
      <x v="12"/>
      <x v="11"/>
      <x v="11"/>
    </i>
    <i r="3">
      <x v="13"/>
      <x v="11"/>
      <x v="11"/>
    </i>
    <i r="3">
      <x v="14"/>
      <x v="11"/>
      <x v="11"/>
    </i>
    <i r="3">
      <x v="15"/>
      <x v="16"/>
      <x v="16"/>
    </i>
    <i r="3">
      <x v="16"/>
      <x v="16"/>
      <x v="16"/>
    </i>
    <i r="3">
      <x v="17"/>
      <x v="16"/>
      <x v="16"/>
    </i>
    <i r="3">
      <x v="18"/>
      <x v="16"/>
      <x v="16"/>
    </i>
    <i r="3">
      <x v="19"/>
      <x v="17"/>
      <x v="17"/>
    </i>
    <i t="default">
      <x v="3"/>
    </i>
    <i>
      <x v="4"/>
      <x v="2"/>
      <x v="21"/>
      <x v="1"/>
      <x v="22"/>
      <x v="21"/>
    </i>
    <i r="1">
      <x v="4"/>
      <x/>
      <x v="25"/>
      <x v="20"/>
      <x v="19"/>
    </i>
    <i r="1">
      <x v="5"/>
      <x v="2"/>
      <x v="21"/>
      <x v="22"/>
      <x v="21"/>
    </i>
    <i r="3">
      <x v="22"/>
      <x v="22"/>
      <x v="21"/>
    </i>
    <i r="1">
      <x v="7"/>
      <x v="3"/>
      <x v="2"/>
      <x v="23"/>
      <x v="22"/>
    </i>
    <i r="1">
      <x v="19"/>
      <x v="13"/>
      <x v="26"/>
      <x v="20"/>
      <x v="19"/>
    </i>
    <i t="default">
      <x v="4"/>
    </i>
    <i>
      <x v="5"/>
      <x v="3"/>
      <x v="23"/>
      <x v="1"/>
      <x v="37"/>
      <x v="35"/>
    </i>
    <i r="4">
      <x v="38"/>
      <x v="36"/>
    </i>
    <i r="4">
      <x v="39"/>
      <x v="37"/>
    </i>
    <i r="1">
      <x v="17"/>
      <x v="24"/>
      <x v="1"/>
      <x v="1"/>
      <x v="3"/>
    </i>
    <i r="4">
      <x v="40"/>
      <x v="3"/>
    </i>
    <i r="1">
      <x v="18"/>
      <x v="22"/>
      <x v="1"/>
      <x/>
      <x/>
    </i>
    <i r="4">
      <x v="36"/>
      <x/>
    </i>
    <i t="default">
      <x v="5"/>
    </i>
    <i>
      <x v="6"/>
      <x v="10"/>
      <x v="7"/>
      <x v="27"/>
      <x v="18"/>
      <x v="17"/>
    </i>
    <i r="1">
      <x v="12"/>
      <x v="5"/>
      <x v="28"/>
      <x v="4"/>
      <x v="2"/>
    </i>
    <i r="3">
      <x v="29"/>
      <x v="6"/>
      <x v="5"/>
    </i>
    <i r="3">
      <x v="30"/>
      <x v="7"/>
      <x v="6"/>
    </i>
    <i r="3">
      <x v="31"/>
      <x v="18"/>
      <x v="17"/>
    </i>
    <i r="1">
      <x v="13"/>
      <x v="8"/>
      <x v="27"/>
      <x v="18"/>
      <x v="17"/>
    </i>
    <i r="1">
      <x v="14"/>
      <x v="6"/>
      <x v="28"/>
      <x v="4"/>
      <x v="2"/>
    </i>
    <i r="3">
      <x v="29"/>
      <x v="6"/>
      <x v="5"/>
    </i>
    <i r="3">
      <x v="30"/>
      <x v="7"/>
      <x v="6"/>
    </i>
    <i r="3">
      <x v="31"/>
      <x v="18"/>
      <x v="17"/>
    </i>
    <i r="1">
      <x v="16"/>
      <x v="9"/>
      <x v="27"/>
      <x v="25"/>
      <x v="24"/>
    </i>
    <i r="1">
      <x v="25"/>
      <x v="4"/>
      <x v="27"/>
      <x v="42"/>
      <x v="39"/>
    </i>
    <i t="default">
      <x v="6"/>
    </i>
    <i>
      <x v="7"/>
      <x v="12"/>
      <x v="20"/>
      <x v="26"/>
      <x v="2"/>
      <x v="4"/>
    </i>
    <i t="default">
      <x v="7"/>
    </i>
    <i>
      <x v="8"/>
      <x v="12"/>
      <x v="4"/>
      <x v="45"/>
      <x v="35"/>
      <x v="34"/>
    </i>
    <i r="1">
      <x v="14"/>
      <x v="4"/>
      <x v="45"/>
      <x v="35"/>
      <x v="34"/>
    </i>
    <i r="1">
      <x v="23"/>
      <x v="4"/>
      <x v="32"/>
      <x v="35"/>
      <x v="34"/>
    </i>
    <i t="default">
      <x v="8"/>
    </i>
    <i>
      <x v="9"/>
      <x v="24"/>
      <x v="26"/>
      <x v="34"/>
      <x v="26"/>
      <x v="25"/>
    </i>
    <i r="3">
      <x v="35"/>
      <x v="27"/>
      <x v="26"/>
    </i>
    <i r="3">
      <x v="36"/>
      <x v="28"/>
      <x v="27"/>
    </i>
    <i r="3">
      <x v="37"/>
      <x v="29"/>
      <x v="28"/>
    </i>
    <i r="3">
      <x v="38"/>
      <x v="30"/>
      <x v="29"/>
    </i>
    <i r="3">
      <x v="39"/>
      <x v="31"/>
      <x v="30"/>
    </i>
    <i r="3">
      <x v="40"/>
      <x v="32"/>
      <x v="31"/>
    </i>
    <i r="3">
      <x v="41"/>
      <x v="33"/>
      <x v="32"/>
    </i>
    <i r="3">
      <x v="42"/>
      <x v="41"/>
      <x v="38"/>
    </i>
    <i r="3">
      <x v="43"/>
      <x v="33"/>
      <x v="32"/>
    </i>
    <i r="3">
      <x v="44"/>
      <x v="34"/>
      <x v="33"/>
    </i>
    <i t="default">
      <x v="9"/>
    </i>
    <i t="grand">
      <x/>
    </i>
  </rowItems>
  <colItems count="1">
    <i/>
  </colItems>
  <dataFields count="1">
    <dataField name=" SALDO PENDIENTE DE PAGO" fld="7" baseField="6" baseItem="1" numFmtId="4"/>
  </dataFields>
  <formats count="2">
    <format dxfId="4">
      <pivotArea outline="0" collapsedLevelsAreSubtotals="1" fieldPosition="0"/>
    </format>
    <format dxfId="3">
      <pivotArea type="topRight" dataOnly="0" labelOnly="1" outline="0" fieldPosition="0"/>
    </format>
  </formats>
  <pivotTableStyleInfo name="PivotStyleMedium7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gridDropZones="1" multipleFieldFilters="0">
  <location ref="A3:H62" firstHeaderRow="2" firstDataRow="2" firstDataCol="7"/>
  <pivotFields count="8">
    <pivotField axis="axisRow" compact="0" outline="0" showAll="0" defaultSubtotal="0">
      <items count="10">
        <item x="2"/>
        <item x="4"/>
        <item x="1"/>
        <item x="5"/>
        <item x="3"/>
        <item x="7"/>
        <item x="0"/>
        <item x="6"/>
        <item h="1" x="9"/>
        <item x="8"/>
      </items>
    </pivotField>
    <pivotField axis="axisRow" compact="0" outline="0" showAll="0" defaultSubtotal="0">
      <items count="26">
        <item x="7"/>
        <item x="8"/>
        <item x="17"/>
        <item x="22"/>
        <item x="19"/>
        <item x="16"/>
        <item x="13"/>
        <item x="20"/>
        <item x="18"/>
        <item x="14"/>
        <item x="3"/>
        <item x="12"/>
        <item x="0"/>
        <item x="4"/>
        <item x="1"/>
        <item x="10"/>
        <item x="5"/>
        <item x="23"/>
        <item x="21"/>
        <item x="9"/>
        <item x="6"/>
        <item x="15"/>
        <item x="11"/>
        <item x="25"/>
        <item x="24"/>
        <item x="2"/>
      </items>
    </pivotField>
    <pivotField axis="axisRow" compact="0" outline="0" showAll="0" defaultSubtotal="0">
      <items count="27">
        <item x="20"/>
        <item x="19"/>
        <item x="17"/>
        <item x="21"/>
        <item x="2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22"/>
        <item x="23"/>
        <item x="24"/>
        <item m="1" x="26"/>
        <item x="25"/>
      </items>
    </pivotField>
    <pivotField axis="axisRow" compact="0" outline="0" showAll="0" defaultSubtotal="0">
      <items count="46">
        <item x="5"/>
        <item x="28"/>
        <item x="32"/>
        <item x="16"/>
        <item x="15"/>
        <item x="29"/>
        <item x="30"/>
        <item x="10"/>
        <item x="11"/>
        <item x="12"/>
        <item x="13"/>
        <item x="25"/>
        <item x="17"/>
        <item x="18"/>
        <item x="19"/>
        <item x="20"/>
        <item x="21"/>
        <item x="22"/>
        <item x="23"/>
        <item x="24"/>
        <item x="14"/>
        <item x="26"/>
        <item x="27"/>
        <item x="6"/>
        <item x="7"/>
        <item x="31"/>
        <item x="8"/>
        <item x="4"/>
        <item x="0"/>
        <item x="1"/>
        <item x="2"/>
        <item x="3"/>
        <item x="45"/>
        <item x="9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axis="axisRow" compact="0" outline="0" showAll="0" defaultSubtotal="0">
      <items count="43">
        <item x="24"/>
        <item x="29"/>
        <item x="20"/>
        <item x="7"/>
        <item x="0"/>
        <item m="1" x="42"/>
        <item x="1"/>
        <item x="2"/>
        <item x="6"/>
        <item x="14"/>
        <item x="10"/>
        <item x="16"/>
        <item x="11"/>
        <item x="19"/>
        <item x="12"/>
        <item x="13"/>
        <item x="17"/>
        <item x="18"/>
        <item x="3"/>
        <item x="15"/>
        <item x="8"/>
        <item x="9"/>
        <item x="21"/>
        <item x="23"/>
        <item x="22"/>
        <item x="5"/>
        <item x="31"/>
        <item x="32"/>
        <item x="33"/>
        <item x="34"/>
        <item x="35"/>
        <item x="36"/>
        <item x="37"/>
        <item x="38"/>
        <item x="40"/>
        <item x="41"/>
        <item x="25"/>
        <item x="26"/>
        <item x="27"/>
        <item x="28"/>
        <item x="30"/>
        <item x="39"/>
        <item x="4"/>
      </items>
    </pivotField>
    <pivotField axis="axisRow" compact="0" outline="0" showAll="0" defaultSubtotal="0">
      <items count="40">
        <item x="24"/>
        <item x="7"/>
        <item x="0"/>
        <item x="28"/>
        <item x="20"/>
        <item x="1"/>
        <item x="2"/>
        <item x="6"/>
        <item x="15"/>
        <item x="14"/>
        <item x="10"/>
        <item x="17"/>
        <item x="11"/>
        <item x="19"/>
        <item x="12"/>
        <item x="13"/>
        <item x="18"/>
        <item x="3"/>
        <item x="16"/>
        <item x="8"/>
        <item x="9"/>
        <item x="21"/>
        <item x="23"/>
        <item x="22"/>
        <item x="5"/>
        <item x="29"/>
        <item x="30"/>
        <item x="31"/>
        <item x="32"/>
        <item x="33"/>
        <item x="34"/>
        <item x="35"/>
        <item x="36"/>
        <item x="38"/>
        <item x="39"/>
        <item x="25"/>
        <item x="26"/>
        <item x="27"/>
        <item x="37"/>
        <item x="4"/>
      </items>
    </pivotField>
    <pivotField axis="axisRow" compact="0" outline="0" showAll="0">
      <items count="41">
        <item h="1" x="38"/>
        <item x="5"/>
        <item x="22"/>
        <item x="23"/>
        <item x="21"/>
        <item x="36"/>
        <item x="9"/>
        <item x="8"/>
        <item x="16"/>
        <item x="33"/>
        <item x="32"/>
        <item x="3"/>
        <item x="18"/>
        <item x="13"/>
        <item x="12"/>
        <item x="19"/>
        <item x="11"/>
        <item x="17"/>
        <item x="10"/>
        <item x="14"/>
        <item x="15"/>
        <item x="6"/>
        <item x="34"/>
        <item x="35"/>
        <item x="31"/>
        <item x="2"/>
        <item x="30"/>
        <item x="27"/>
        <item x="29"/>
        <item x="1"/>
        <item x="20"/>
        <item x="28"/>
        <item x="26"/>
        <item x="0"/>
        <item x="7"/>
        <item x="25"/>
        <item x="24"/>
        <item x="39"/>
        <item x="37"/>
        <item h="1" x="4"/>
        <item t="default"/>
      </items>
    </pivotField>
    <pivotField dataField="1" compact="0" outline="0" showAll="0"/>
  </pivotFields>
  <rowFields count="7">
    <field x="0"/>
    <field x="1"/>
    <field x="2"/>
    <field x="3"/>
    <field x="4"/>
    <field x="5"/>
    <field x="6"/>
  </rowFields>
  <rowItems count="58">
    <i>
      <x/>
      <x v="1"/>
      <x v="12"/>
      <x v="24"/>
      <x v="3"/>
      <x v="1"/>
      <x v="34"/>
    </i>
    <i>
      <x v="1"/>
      <x v="6"/>
      <x v="17"/>
      <x v="4"/>
      <x v="9"/>
      <x v="8"/>
      <x v="20"/>
    </i>
    <i r="1">
      <x v="9"/>
      <x v="18"/>
      <x v="3"/>
      <x v="19"/>
      <x v="18"/>
      <x v="8"/>
    </i>
    <i r="1">
      <x v="11"/>
      <x v="16"/>
      <x v="20"/>
      <x v="8"/>
      <x v="9"/>
      <x v="19"/>
    </i>
    <i r="1">
      <x v="15"/>
      <x v="14"/>
      <x v="33"/>
      <x v="21"/>
      <x v="20"/>
      <x v="6"/>
    </i>
    <i r="1">
      <x v="22"/>
      <x v="15"/>
      <x v="7"/>
      <x v="10"/>
      <x v="10"/>
      <x v="18"/>
    </i>
    <i r="3">
      <x v="8"/>
      <x v="12"/>
      <x v="12"/>
      <x v="16"/>
    </i>
    <i r="3">
      <x v="9"/>
      <x v="14"/>
      <x v="14"/>
      <x v="14"/>
    </i>
    <i r="3">
      <x v="10"/>
      <x v="15"/>
      <x v="15"/>
      <x v="13"/>
    </i>
    <i>
      <x v="2"/>
      <x/>
      <x v="11"/>
      <x v="23"/>
      <x v="3"/>
      <x v="1"/>
      <x v="34"/>
    </i>
    <i r="1">
      <x v="20"/>
      <x v="10"/>
      <x/>
      <x v="8"/>
      <x v="7"/>
      <x v="21"/>
    </i>
    <i>
      <x v="3"/>
      <x v="8"/>
      <x v="1"/>
      <x v="5"/>
      <x v="24"/>
      <x v="23"/>
      <x v="2"/>
    </i>
    <i r="3">
      <x v="6"/>
      <x v="24"/>
      <x v="23"/>
      <x v="2"/>
    </i>
    <i r="1">
      <x v="21"/>
      <x v="19"/>
      <x v="11"/>
      <x v="13"/>
      <x v="13"/>
      <x v="15"/>
    </i>
    <i r="3">
      <x v="12"/>
      <x v="11"/>
      <x v="11"/>
      <x v="17"/>
    </i>
    <i r="3">
      <x v="13"/>
      <x v="11"/>
      <x v="11"/>
      <x v="17"/>
    </i>
    <i r="3">
      <x v="14"/>
      <x v="11"/>
      <x v="11"/>
      <x v="17"/>
    </i>
    <i r="3">
      <x v="15"/>
      <x v="16"/>
      <x v="16"/>
      <x v="12"/>
    </i>
    <i r="3">
      <x v="16"/>
      <x v="16"/>
      <x v="16"/>
      <x v="12"/>
    </i>
    <i r="3">
      <x v="17"/>
      <x v="16"/>
      <x v="16"/>
      <x v="12"/>
    </i>
    <i r="3">
      <x v="18"/>
      <x v="16"/>
      <x v="16"/>
      <x v="12"/>
    </i>
    <i r="3">
      <x v="19"/>
      <x v="17"/>
      <x v="17"/>
      <x v="11"/>
    </i>
    <i>
      <x v="4"/>
      <x v="2"/>
      <x v="21"/>
      <x v="1"/>
      <x v="22"/>
      <x v="21"/>
      <x v="4"/>
    </i>
    <i r="1">
      <x v="4"/>
      <x/>
      <x v="25"/>
      <x v="20"/>
      <x v="19"/>
      <x v="7"/>
    </i>
    <i r="1">
      <x v="5"/>
      <x v="2"/>
      <x v="21"/>
      <x v="22"/>
      <x v="21"/>
      <x v="4"/>
    </i>
    <i r="3">
      <x v="22"/>
      <x v="22"/>
      <x v="21"/>
      <x v="4"/>
    </i>
    <i r="1">
      <x v="7"/>
      <x v="3"/>
      <x v="2"/>
      <x v="23"/>
      <x v="22"/>
      <x v="3"/>
    </i>
    <i r="1">
      <x v="19"/>
      <x v="13"/>
      <x v="26"/>
      <x v="20"/>
      <x v="19"/>
      <x v="7"/>
    </i>
    <i>
      <x v="5"/>
      <x v="3"/>
      <x v="23"/>
      <x v="1"/>
      <x v="37"/>
      <x v="35"/>
      <x v="35"/>
    </i>
    <i r="4">
      <x v="38"/>
      <x v="36"/>
      <x v="32"/>
    </i>
    <i r="4">
      <x v="39"/>
      <x v="37"/>
      <x v="27"/>
    </i>
    <i r="1">
      <x v="17"/>
      <x v="24"/>
      <x v="1"/>
      <x v="1"/>
      <x v="3"/>
      <x v="31"/>
    </i>
    <i r="4">
      <x v="40"/>
      <x v="3"/>
      <x v="31"/>
    </i>
    <i r="1">
      <x v="18"/>
      <x v="22"/>
      <x v="1"/>
      <x/>
      <x/>
      <x v="36"/>
    </i>
    <i r="4">
      <x v="36"/>
      <x/>
      <x v="36"/>
    </i>
    <i>
      <x v="6"/>
      <x v="10"/>
      <x v="7"/>
      <x v="27"/>
      <x v="18"/>
      <x v="17"/>
      <x v="11"/>
    </i>
    <i r="1">
      <x v="12"/>
      <x v="5"/>
      <x v="28"/>
      <x v="4"/>
      <x v="2"/>
      <x v="33"/>
    </i>
    <i r="3">
      <x v="29"/>
      <x v="6"/>
      <x v="5"/>
      <x v="29"/>
    </i>
    <i r="3">
      <x v="30"/>
      <x v="7"/>
      <x v="6"/>
      <x v="25"/>
    </i>
    <i r="3">
      <x v="31"/>
      <x v="18"/>
      <x v="17"/>
      <x v="11"/>
    </i>
    <i r="1">
      <x v="13"/>
      <x v="8"/>
      <x v="27"/>
      <x v="18"/>
      <x v="17"/>
      <x v="11"/>
    </i>
    <i r="1">
      <x v="14"/>
      <x v="6"/>
      <x v="28"/>
      <x v="4"/>
      <x v="2"/>
      <x v="33"/>
    </i>
    <i r="3">
      <x v="29"/>
      <x v="6"/>
      <x v="5"/>
      <x v="29"/>
    </i>
    <i r="3">
      <x v="30"/>
      <x v="7"/>
      <x v="6"/>
      <x v="25"/>
    </i>
    <i r="3">
      <x v="31"/>
      <x v="18"/>
      <x v="17"/>
      <x v="11"/>
    </i>
    <i r="1">
      <x v="16"/>
      <x v="9"/>
      <x v="27"/>
      <x v="25"/>
      <x v="24"/>
      <x v="1"/>
    </i>
    <i>
      <x v="7"/>
      <x v="12"/>
      <x v="20"/>
      <x v="26"/>
      <x v="2"/>
      <x v="4"/>
      <x v="30"/>
    </i>
    <i>
      <x v="9"/>
      <x v="24"/>
      <x v="26"/>
      <x v="34"/>
      <x v="26"/>
      <x v="25"/>
      <x v="28"/>
    </i>
    <i r="3">
      <x v="35"/>
      <x v="27"/>
      <x v="26"/>
      <x v="26"/>
    </i>
    <i r="3">
      <x v="36"/>
      <x v="28"/>
      <x v="27"/>
      <x v="24"/>
    </i>
    <i r="3">
      <x v="37"/>
      <x v="29"/>
      <x v="28"/>
      <x v="10"/>
    </i>
    <i r="3">
      <x v="38"/>
      <x v="30"/>
      <x v="29"/>
      <x v="9"/>
    </i>
    <i r="3">
      <x v="39"/>
      <x v="31"/>
      <x v="30"/>
      <x v="22"/>
    </i>
    <i r="3">
      <x v="40"/>
      <x v="32"/>
      <x v="31"/>
      <x v="23"/>
    </i>
    <i r="3">
      <x v="41"/>
      <x v="33"/>
      <x v="32"/>
      <x v="5"/>
    </i>
    <i r="3">
      <x v="42"/>
      <x v="41"/>
      <x v="38"/>
      <x v="38"/>
    </i>
    <i r="3">
      <x v="43"/>
      <x v="33"/>
      <x v="32"/>
      <x v="5"/>
    </i>
    <i t="grand">
      <x/>
    </i>
  </rowItems>
  <colItems count="1">
    <i/>
  </colItems>
  <dataFields count="1">
    <dataField name=" SALDO PENDIENTE DE PAGO" fld="7" baseField="6" baseItem="1" numFmtId="4"/>
  </dataFields>
  <formats count="3">
    <format dxfId="2">
      <pivotArea outline="0" collapsedLevelsAreSubtotals="1" fieldPosition="0"/>
    </format>
    <format dxfId="1">
      <pivotArea type="topRight" dataOnly="0" labelOnly="1" outline="0" fieldPosition="0"/>
    </format>
    <format dxfId="0">
      <pivotArea type="all" dataOnly="0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pc_total-ano_1" preserveFormatting="0" connectionId="2" xr16:uid="{00000000-0016-0000-0000-000001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pc_total-ano" preserveFormatting="0" connectionId="1" xr16:uid="{00000000-0016-0000-0000-000000000000}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6:P267" totalsRowShown="0">
  <autoFilter ref="B6:P26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Acreedor"/>
    <tableColumn id="2" xr3:uid="{00000000-0010-0000-0000-000002000000}" name="Identificacion"/>
    <tableColumn id="3" xr3:uid="{00000000-0010-0000-0000-000003000000}" name="Concepto"/>
    <tableColumn id="4" xr3:uid="{00000000-0010-0000-0000-000004000000}" name="Direccion"/>
    <tableColumn id="5" xr3:uid="{00000000-0010-0000-0000-000005000000}" name="Ciudad"/>
    <tableColumn id="6" xr3:uid="{00000000-0010-0000-0000-000006000000}" name="CAPITAL POR PAGAR "/>
    <tableColumn id="7" xr3:uid="{00000000-0010-0000-0000-000007000000}" name="SANCION  O INTERESES"/>
    <tableColumn id="8" xr3:uid="{00000000-0010-0000-0000-000008000000}" name="T.I.E.A.  A JUN 2020 Informativa "/>
    <tableColumn id="9" xr3:uid="{00000000-0010-0000-0000-000009000000}" name="Fecha de Vencimiento"/>
    <tableColumn id="10" xr3:uid="{00000000-0010-0000-0000-00000A000000}" name="Vencimiento factura"/>
    <tableColumn id="11" xr3:uid="{00000000-0010-0000-0000-00000B000000}" name="Fecha de Corte - Junio  23 de 2020"/>
    <tableColumn id="12" xr3:uid="{00000000-0010-0000-0000-00000C000000}" name="Calculo IPC"/>
    <tableColumn id="13" xr3:uid="{00000000-0010-0000-0000-00000D000000}" name=" Valor Indexado"/>
    <tableColumn id="14" xr3:uid="{00000000-0010-0000-0000-00000E000000}" name="%  Derecho de Voto"/>
    <tableColumn id="15" xr3:uid="{00000000-0010-0000-0000-00000F000000}" name=" UVR RECONOCIDAS  *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ane.gov.co/files/investigaciones/fichas/IPC.pdf" TargetMode="External"/><Relationship Id="rId2" Type="http://schemas.openxmlformats.org/officeDocument/2006/relationships/hyperlink" Target="http://www.dane.gov.co/" TargetMode="External"/><Relationship Id="rId1" Type="http://schemas.openxmlformats.org/officeDocument/2006/relationships/hyperlink" Target="http://obiee.banrep.gov.co/analytics/Missing_/Precios/html/DESC_IPC.html" TargetMode="External"/><Relationship Id="rId5" Type="http://schemas.openxmlformats.org/officeDocument/2006/relationships/queryTable" Target="../queryTables/queryTable2.xml"/><Relationship Id="rId4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78"/>
  <sheetViews>
    <sheetView topLeftCell="A746" workbookViewId="0">
      <selection activeCell="A761" sqref="A761"/>
    </sheetView>
  </sheetViews>
  <sheetFormatPr baseColWidth="10" defaultColWidth="11" defaultRowHeight="15.6" x14ac:dyDescent="0.3"/>
  <cols>
    <col min="1" max="1" width="11.19921875" customWidth="1"/>
    <col min="2" max="2" width="15" customWidth="1"/>
    <col min="3" max="3" width="16.5" customWidth="1"/>
    <col min="4" max="4" width="32" customWidth="1"/>
    <col min="5" max="5" width="36.09765625" customWidth="1"/>
    <col min="6" max="6" width="27.8984375" customWidth="1"/>
    <col min="7" max="7" width="21.59765625" customWidth="1"/>
    <col min="8" max="16384" width="11" style="4"/>
  </cols>
  <sheetData>
    <row r="1" spans="1:16" ht="16.2" thickBot="1" x14ac:dyDescent="0.35">
      <c r="B1" s="526" t="s">
        <v>129</v>
      </c>
      <c r="C1" s="526"/>
      <c r="D1" s="526"/>
      <c r="E1" s="526"/>
      <c r="F1" s="526"/>
      <c r="G1" s="525"/>
    </row>
    <row r="2" spans="1:16" ht="16.8" thickTop="1" thickBot="1" x14ac:dyDescent="0.35">
      <c r="B2" s="528"/>
      <c r="C2" s="528"/>
      <c r="D2" s="528"/>
      <c r="E2" s="528"/>
      <c r="F2" s="528"/>
      <c r="G2" s="525"/>
    </row>
    <row r="3" spans="1:16" ht="16.8" thickTop="1" thickBot="1" x14ac:dyDescent="0.35">
      <c r="B3" s="529" t="s">
        <v>130</v>
      </c>
      <c r="C3" s="529"/>
      <c r="D3" s="529"/>
      <c r="E3" s="529"/>
      <c r="F3" s="529"/>
      <c r="G3" s="525"/>
      <c r="H3" s="5"/>
      <c r="I3" s="5"/>
      <c r="J3" s="5"/>
      <c r="K3" s="5"/>
      <c r="L3" s="5"/>
      <c r="M3" s="6"/>
      <c r="N3" s="7"/>
      <c r="O3" s="7"/>
      <c r="P3" s="8"/>
    </row>
    <row r="4" spans="1:16" ht="16.8" thickTop="1" thickBot="1" x14ac:dyDescent="0.35">
      <c r="B4" s="9"/>
      <c r="C4" s="9"/>
      <c r="D4" s="9"/>
      <c r="E4" s="9"/>
      <c r="F4" s="9"/>
      <c r="G4" s="527"/>
    </row>
    <row r="5" spans="1:16" ht="16.2" thickTop="1" x14ac:dyDescent="0.3">
      <c r="B5" s="530" t="s">
        <v>131</v>
      </c>
      <c r="C5" s="530"/>
      <c r="D5" s="530"/>
      <c r="E5" s="530"/>
      <c r="F5" s="530"/>
      <c r="G5" s="530"/>
      <c r="H5" s="10"/>
      <c r="I5" s="10"/>
      <c r="J5" s="10"/>
      <c r="K5" s="10"/>
      <c r="L5" s="11"/>
      <c r="M5" s="12"/>
      <c r="N5" s="13"/>
      <c r="O5" s="13"/>
      <c r="P5" s="14"/>
    </row>
    <row r="6" spans="1:16" x14ac:dyDescent="0.3">
      <c r="B6" s="531" t="s">
        <v>132</v>
      </c>
      <c r="C6" s="531"/>
      <c r="D6" s="531"/>
      <c r="E6" s="531"/>
      <c r="F6" s="531"/>
      <c r="G6" s="531"/>
      <c r="H6" s="10"/>
      <c r="I6" s="10"/>
      <c r="J6" s="10"/>
      <c r="K6" s="10"/>
      <c r="L6" s="11"/>
      <c r="M6" s="12"/>
      <c r="N6" s="13"/>
      <c r="O6" s="13"/>
      <c r="P6" s="14"/>
    </row>
    <row r="7" spans="1:16" x14ac:dyDescent="0.3">
      <c r="B7" s="531" t="s">
        <v>133</v>
      </c>
      <c r="C7" s="531"/>
      <c r="D7" s="531"/>
      <c r="E7" s="531"/>
      <c r="F7" s="531"/>
      <c r="G7" s="531"/>
      <c r="H7" s="10"/>
      <c r="I7" s="10"/>
      <c r="J7" s="10"/>
      <c r="K7" s="10"/>
      <c r="L7" s="11"/>
      <c r="M7" s="12"/>
      <c r="N7" s="13"/>
      <c r="O7" s="13"/>
      <c r="P7" s="14"/>
    </row>
    <row r="8" spans="1:16" ht="16.2" thickBot="1" x14ac:dyDescent="0.35">
      <c r="A8" s="15" t="s">
        <v>134</v>
      </c>
      <c r="B8" s="16" t="s">
        <v>135</v>
      </c>
      <c r="C8" s="17" t="s">
        <v>136</v>
      </c>
      <c r="D8" s="17" t="s">
        <v>137</v>
      </c>
      <c r="E8" s="17" t="s">
        <v>138</v>
      </c>
      <c r="F8" s="17" t="s">
        <v>139</v>
      </c>
      <c r="G8" s="18"/>
      <c r="H8" s="10"/>
      <c r="I8" s="10"/>
      <c r="J8" s="10"/>
      <c r="K8" s="10"/>
      <c r="L8" s="11"/>
      <c r="M8" s="12"/>
      <c r="N8" s="13"/>
      <c r="O8" s="13"/>
      <c r="P8" s="14"/>
    </row>
    <row r="9" spans="1:16" x14ac:dyDescent="0.3">
      <c r="A9" s="2">
        <v>19906</v>
      </c>
      <c r="B9" s="17">
        <v>195407</v>
      </c>
      <c r="C9" s="17">
        <v>3.7699999999999997E-2</v>
      </c>
      <c r="D9" s="17"/>
      <c r="E9" s="17"/>
      <c r="F9" s="17"/>
      <c r="G9" s="18"/>
      <c r="H9" s="10"/>
      <c r="I9" s="10"/>
      <c r="J9" s="10"/>
      <c r="K9" s="10"/>
      <c r="L9" s="11"/>
      <c r="M9" s="12"/>
      <c r="N9" s="13"/>
      <c r="O9" s="13"/>
      <c r="P9" s="14"/>
    </row>
    <row r="10" spans="1:16" x14ac:dyDescent="0.3">
      <c r="A10" s="2">
        <v>19937</v>
      </c>
      <c r="B10" s="17">
        <v>195408</v>
      </c>
      <c r="C10" s="17">
        <v>3.7420000000000002E-2</v>
      </c>
      <c r="D10" s="19">
        <v>-7.6E-3</v>
      </c>
      <c r="E10" s="19">
        <v>-7.6E-3</v>
      </c>
      <c r="F10" s="17"/>
      <c r="G10" s="18"/>
      <c r="H10" s="10"/>
      <c r="I10" s="10"/>
      <c r="J10" s="10"/>
      <c r="K10" s="10"/>
      <c r="L10" s="11"/>
      <c r="M10" s="12"/>
      <c r="N10" s="13"/>
      <c r="O10" s="13"/>
      <c r="P10" s="14"/>
    </row>
    <row r="11" spans="1:16" x14ac:dyDescent="0.3">
      <c r="A11" s="2">
        <v>19968</v>
      </c>
      <c r="B11" s="17">
        <v>195409</v>
      </c>
      <c r="C11" s="17">
        <v>3.6900000000000002E-2</v>
      </c>
      <c r="D11" s="19">
        <v>-1.37E-2</v>
      </c>
      <c r="E11" s="19">
        <v>-2.12E-2</v>
      </c>
      <c r="F11" s="17"/>
      <c r="G11" s="18"/>
      <c r="H11" s="10"/>
      <c r="I11" s="10"/>
      <c r="J11" s="10"/>
      <c r="K11" s="10"/>
      <c r="L11" s="11"/>
      <c r="M11" s="12"/>
      <c r="N11" s="13"/>
      <c r="O11" s="13"/>
      <c r="P11" s="14"/>
    </row>
    <row r="12" spans="1:16" x14ac:dyDescent="0.3">
      <c r="A12" s="2">
        <v>19998</v>
      </c>
      <c r="B12" s="17">
        <v>195410</v>
      </c>
      <c r="C12" s="17">
        <v>3.703E-2</v>
      </c>
      <c r="D12" s="19">
        <v>3.3999999999999998E-3</v>
      </c>
      <c r="E12" s="19">
        <v>-1.7899999999999999E-2</v>
      </c>
      <c r="F12" s="17"/>
      <c r="G12" s="18"/>
      <c r="H12" s="10"/>
      <c r="I12" s="10"/>
      <c r="J12" s="10"/>
      <c r="K12" s="10"/>
      <c r="L12" s="11"/>
      <c r="M12" s="12"/>
      <c r="N12" s="13"/>
      <c r="O12" s="13"/>
      <c r="P12" s="14"/>
    </row>
    <row r="13" spans="1:16" x14ac:dyDescent="0.3">
      <c r="A13" s="2">
        <v>20029</v>
      </c>
      <c r="B13" s="17">
        <v>195411</v>
      </c>
      <c r="C13" s="17">
        <v>3.7130000000000003E-2</v>
      </c>
      <c r="D13" s="19">
        <v>2.7000000000000001E-3</v>
      </c>
      <c r="E13" s="19">
        <v>-1.52E-2</v>
      </c>
      <c r="F13" s="17"/>
      <c r="G13" s="18"/>
      <c r="H13" s="10"/>
      <c r="I13" s="10"/>
      <c r="J13" s="10"/>
      <c r="K13" s="10"/>
      <c r="L13" s="11"/>
      <c r="M13" s="12"/>
      <c r="N13" s="13"/>
      <c r="O13" s="13"/>
      <c r="P13" s="14"/>
    </row>
    <row r="14" spans="1:16" x14ac:dyDescent="0.3">
      <c r="A14" s="2">
        <v>20059</v>
      </c>
      <c r="B14" s="17">
        <v>195412</v>
      </c>
      <c r="C14" s="17">
        <v>3.7330000000000002E-2</v>
      </c>
      <c r="D14" s="19">
        <v>5.4000000000000003E-3</v>
      </c>
      <c r="E14" s="19">
        <v>-0.01</v>
      </c>
      <c r="F14" s="17"/>
      <c r="G14" s="18"/>
      <c r="H14" s="10"/>
      <c r="I14" s="10"/>
      <c r="J14" s="10"/>
      <c r="K14" s="10"/>
      <c r="L14" s="11"/>
      <c r="M14" s="12"/>
      <c r="N14" s="13"/>
      <c r="O14" s="13"/>
      <c r="P14" s="14"/>
    </row>
    <row r="15" spans="1:16" x14ac:dyDescent="0.3">
      <c r="A15" s="2">
        <v>20090</v>
      </c>
      <c r="B15" s="17">
        <v>195501</v>
      </c>
      <c r="C15" s="17">
        <v>3.7260000000000001E-2</v>
      </c>
      <c r="D15" s="19">
        <v>-1.6999999999999999E-3</v>
      </c>
      <c r="E15" s="19">
        <v>-1.6999999999999999E-3</v>
      </c>
      <c r="F15" s="17"/>
      <c r="G15" s="18"/>
      <c r="H15" s="10"/>
      <c r="I15" s="10"/>
      <c r="J15" s="10"/>
      <c r="K15" s="10"/>
      <c r="L15" s="11"/>
      <c r="M15" s="12"/>
      <c r="N15" s="13"/>
      <c r="O15" s="13"/>
      <c r="P15" s="14"/>
    </row>
    <row r="16" spans="1:16" x14ac:dyDescent="0.3">
      <c r="A16" s="2">
        <v>20121</v>
      </c>
      <c r="B16" s="17">
        <v>195502</v>
      </c>
      <c r="C16" s="17">
        <v>3.7240000000000002E-2</v>
      </c>
      <c r="D16" s="19">
        <v>-6.9999999999999999E-4</v>
      </c>
      <c r="E16" s="19">
        <v>-2.3E-3</v>
      </c>
      <c r="F16" s="17"/>
      <c r="G16" s="18"/>
      <c r="H16" s="10"/>
      <c r="I16" s="10"/>
      <c r="J16" s="10"/>
      <c r="K16" s="10"/>
      <c r="L16" s="11"/>
      <c r="M16" s="12"/>
      <c r="N16" s="13"/>
      <c r="O16" s="13"/>
      <c r="P16" s="14"/>
    </row>
    <row r="17" spans="1:16" x14ac:dyDescent="0.3">
      <c r="A17" s="2">
        <v>20149</v>
      </c>
      <c r="B17" s="17">
        <v>195503</v>
      </c>
      <c r="C17" s="17">
        <v>3.739E-2</v>
      </c>
      <c r="D17" s="19">
        <v>4.0000000000000001E-3</v>
      </c>
      <c r="E17" s="19">
        <v>1.6999999999999999E-3</v>
      </c>
      <c r="F17" s="17"/>
      <c r="G17" s="18"/>
    </row>
    <row r="18" spans="1:16" x14ac:dyDescent="0.3">
      <c r="A18" s="2">
        <v>20180</v>
      </c>
      <c r="B18" s="17">
        <v>195504</v>
      </c>
      <c r="C18" s="17">
        <v>3.7650000000000003E-2</v>
      </c>
      <c r="D18" s="19">
        <v>7.0000000000000001E-3</v>
      </c>
      <c r="E18" s="19">
        <v>8.6999999999999994E-3</v>
      </c>
      <c r="F18" s="17"/>
      <c r="G18" s="18"/>
      <c r="H18" s="10"/>
      <c r="I18" s="10"/>
      <c r="J18" s="10"/>
      <c r="K18" s="10"/>
      <c r="L18" s="11"/>
      <c r="M18" s="12"/>
      <c r="N18" s="13"/>
      <c r="O18" s="13"/>
      <c r="P18" s="14"/>
    </row>
    <row r="19" spans="1:16" x14ac:dyDescent="0.3">
      <c r="A19" s="2">
        <v>20210</v>
      </c>
      <c r="B19" s="17">
        <v>195505</v>
      </c>
      <c r="C19" s="17">
        <v>3.7490000000000002E-2</v>
      </c>
      <c r="D19" s="19">
        <v>-4.3E-3</v>
      </c>
      <c r="E19" s="19">
        <v>4.3E-3</v>
      </c>
      <c r="F19" s="17"/>
      <c r="G19" s="18"/>
      <c r="H19" s="10"/>
      <c r="I19" s="10"/>
      <c r="J19" s="10"/>
      <c r="K19" s="10"/>
      <c r="L19" s="11"/>
      <c r="M19" s="12"/>
      <c r="N19" s="13"/>
      <c r="O19" s="13"/>
      <c r="P19" s="14"/>
    </row>
    <row r="20" spans="1:16" x14ac:dyDescent="0.3">
      <c r="A20" s="2">
        <v>20241</v>
      </c>
      <c r="B20" s="17">
        <v>195506</v>
      </c>
      <c r="C20" s="17">
        <v>3.746E-2</v>
      </c>
      <c r="D20" s="19">
        <v>-6.9999999999999999E-4</v>
      </c>
      <c r="E20" s="19">
        <v>3.7000000000000002E-3</v>
      </c>
      <c r="F20" s="17"/>
      <c r="G20" s="18"/>
      <c r="H20" s="10"/>
      <c r="I20" s="10"/>
      <c r="J20" s="10"/>
      <c r="K20" s="10"/>
      <c r="L20" s="11"/>
      <c r="M20" s="12"/>
      <c r="N20" s="13"/>
      <c r="O20" s="13"/>
      <c r="P20" s="14"/>
    </row>
    <row r="21" spans="1:16" x14ac:dyDescent="0.3">
      <c r="A21" s="2">
        <v>20271</v>
      </c>
      <c r="B21" s="17">
        <v>195507</v>
      </c>
      <c r="C21" s="17">
        <v>3.7379999999999997E-2</v>
      </c>
      <c r="D21" s="19">
        <v>-2.3E-3</v>
      </c>
      <c r="E21" s="19">
        <v>1.2999999999999999E-3</v>
      </c>
      <c r="F21" s="19">
        <v>-8.6999999999999994E-3</v>
      </c>
      <c r="G21" s="18"/>
      <c r="H21" s="10"/>
      <c r="I21" s="10"/>
      <c r="J21" s="10"/>
      <c r="K21" s="10"/>
      <c r="L21" s="11"/>
      <c r="M21" s="12"/>
      <c r="N21" s="13"/>
      <c r="O21" s="13"/>
      <c r="P21" s="14"/>
    </row>
    <row r="22" spans="1:16" x14ac:dyDescent="0.3">
      <c r="A22" s="2">
        <v>20302</v>
      </c>
      <c r="B22" s="17">
        <v>195508</v>
      </c>
      <c r="C22" s="17">
        <v>3.7409999999999999E-2</v>
      </c>
      <c r="D22" s="19">
        <v>1E-3</v>
      </c>
      <c r="E22" s="19">
        <v>2.3E-3</v>
      </c>
      <c r="F22" s="19">
        <v>-1E-4</v>
      </c>
      <c r="G22" s="18"/>
      <c r="H22" s="10"/>
      <c r="I22" s="10"/>
      <c r="J22" s="10"/>
      <c r="K22" s="10"/>
      <c r="L22" s="11"/>
      <c r="M22" s="12"/>
      <c r="N22" s="13"/>
      <c r="O22" s="13"/>
      <c r="P22" s="14"/>
    </row>
    <row r="23" spans="1:16" x14ac:dyDescent="0.3">
      <c r="A23" s="2">
        <v>20333</v>
      </c>
      <c r="B23" s="17">
        <v>195509</v>
      </c>
      <c r="C23" s="17">
        <v>3.721E-2</v>
      </c>
      <c r="D23" s="19">
        <v>-5.3E-3</v>
      </c>
      <c r="E23" s="19">
        <v>-3.0000000000000001E-3</v>
      </c>
      <c r="F23" s="19">
        <v>8.3999999999999995E-3</v>
      </c>
      <c r="G23" s="18"/>
      <c r="H23" s="10"/>
      <c r="I23" s="10"/>
      <c r="J23" s="10"/>
      <c r="K23" s="10"/>
      <c r="L23" s="11"/>
      <c r="M23" s="12"/>
      <c r="N23" s="13"/>
      <c r="O23" s="13"/>
      <c r="P23" s="14"/>
    </row>
    <row r="24" spans="1:16" x14ac:dyDescent="0.3">
      <c r="A24" s="2">
        <v>20363</v>
      </c>
      <c r="B24" s="17">
        <v>195510</v>
      </c>
      <c r="C24" s="17">
        <v>3.7310000000000003E-2</v>
      </c>
      <c r="D24" s="19">
        <v>2.7000000000000001E-3</v>
      </c>
      <c r="E24" s="19">
        <v>-4.0000000000000002E-4</v>
      </c>
      <c r="F24" s="19">
        <v>7.7000000000000002E-3</v>
      </c>
      <c r="G24" s="18"/>
      <c r="H24" s="10"/>
      <c r="I24" s="10"/>
      <c r="J24" s="10"/>
      <c r="K24" s="10"/>
      <c r="L24" s="11"/>
      <c r="M24" s="12"/>
      <c r="N24" s="13"/>
      <c r="O24" s="13"/>
      <c r="P24" s="14"/>
    </row>
    <row r="25" spans="1:16" x14ac:dyDescent="0.3">
      <c r="A25" s="2">
        <v>20394</v>
      </c>
      <c r="B25" s="17">
        <v>195511</v>
      </c>
      <c r="C25" s="17">
        <v>3.7659999999999999E-2</v>
      </c>
      <c r="D25" s="19">
        <v>9.4000000000000004E-3</v>
      </c>
      <c r="E25" s="19">
        <v>8.9999999999999993E-3</v>
      </c>
      <c r="F25" s="19">
        <v>1.44E-2</v>
      </c>
      <c r="G25" s="18"/>
      <c r="H25" s="10"/>
      <c r="I25" s="10"/>
      <c r="J25" s="10"/>
      <c r="K25" s="10"/>
      <c r="L25" s="11"/>
      <c r="M25" s="12"/>
      <c r="N25" s="13"/>
      <c r="O25" s="13"/>
      <c r="P25" s="14"/>
    </row>
    <row r="26" spans="1:16" x14ac:dyDescent="0.3">
      <c r="A26" s="2">
        <v>20424</v>
      </c>
      <c r="B26" s="17">
        <v>195512</v>
      </c>
      <c r="C26" s="17">
        <v>3.8080000000000003E-2</v>
      </c>
      <c r="D26" s="19">
        <v>1.12E-2</v>
      </c>
      <c r="E26" s="19">
        <v>2.0299999999999999E-2</v>
      </c>
      <c r="F26" s="19">
        <v>2.0299999999999999E-2</v>
      </c>
      <c r="G26" s="18"/>
      <c r="H26" s="10"/>
      <c r="I26" s="10"/>
      <c r="J26" s="10"/>
      <c r="K26" s="10"/>
      <c r="L26" s="11"/>
      <c r="M26" s="12"/>
      <c r="N26" s="13"/>
      <c r="O26" s="13"/>
      <c r="P26" s="14"/>
    </row>
    <row r="27" spans="1:16" x14ac:dyDescent="0.3">
      <c r="A27" s="2">
        <v>20455</v>
      </c>
      <c r="B27" s="17">
        <v>195601</v>
      </c>
      <c r="C27" s="17">
        <v>3.805E-2</v>
      </c>
      <c r="D27" s="19">
        <v>-1E-3</v>
      </c>
      <c r="E27" s="19">
        <v>-1E-3</v>
      </c>
      <c r="F27" s="19">
        <v>2.1000000000000001E-2</v>
      </c>
      <c r="G27" s="18"/>
      <c r="H27" s="10"/>
      <c r="I27" s="10"/>
      <c r="J27" s="10"/>
      <c r="K27" s="10"/>
      <c r="L27" s="11"/>
      <c r="M27" s="12"/>
      <c r="N27" s="13"/>
      <c r="O27" s="13"/>
      <c r="P27" s="14"/>
    </row>
    <row r="28" spans="1:16" x14ac:dyDescent="0.3">
      <c r="A28" s="2">
        <v>20486</v>
      </c>
      <c r="B28" s="17">
        <v>195602</v>
      </c>
      <c r="C28" s="17">
        <v>3.8199999999999998E-2</v>
      </c>
      <c r="D28" s="19">
        <v>3.8999999999999998E-3</v>
      </c>
      <c r="E28" s="19">
        <v>2.8999999999999998E-3</v>
      </c>
      <c r="F28" s="19">
        <v>2.5700000000000001E-2</v>
      </c>
      <c r="G28" s="18"/>
      <c r="H28" s="10"/>
      <c r="I28" s="10"/>
      <c r="J28" s="10"/>
      <c r="K28" s="10"/>
      <c r="L28" s="11"/>
      <c r="M28" s="12"/>
      <c r="N28" s="13"/>
      <c r="O28" s="13"/>
      <c r="P28" s="14"/>
    </row>
    <row r="29" spans="1:16" x14ac:dyDescent="0.3">
      <c r="A29" s="2">
        <v>20515</v>
      </c>
      <c r="B29" s="17">
        <v>195603</v>
      </c>
      <c r="C29" s="17">
        <v>3.8550000000000001E-2</v>
      </c>
      <c r="D29" s="19">
        <v>9.1000000000000004E-3</v>
      </c>
      <c r="E29" s="19">
        <v>1.21E-2</v>
      </c>
      <c r="F29" s="19">
        <v>3.1E-2</v>
      </c>
      <c r="G29" s="18"/>
      <c r="H29" s="10"/>
      <c r="I29" s="10"/>
      <c r="J29" s="10"/>
      <c r="K29" s="10"/>
      <c r="L29" s="11"/>
      <c r="M29" s="12"/>
      <c r="N29" s="13"/>
      <c r="O29" s="13"/>
      <c r="P29" s="14"/>
    </row>
    <row r="30" spans="1:16" x14ac:dyDescent="0.3">
      <c r="A30" s="2">
        <v>20546</v>
      </c>
      <c r="B30" s="17">
        <v>195604</v>
      </c>
      <c r="C30" s="17">
        <v>3.8789999999999998E-2</v>
      </c>
      <c r="D30" s="19">
        <v>6.4999999999999997E-3</v>
      </c>
      <c r="E30" s="19">
        <v>1.8599999999999998E-2</v>
      </c>
      <c r="F30" s="19">
        <v>3.04E-2</v>
      </c>
      <c r="G30" s="18"/>
    </row>
    <row r="31" spans="1:16" x14ac:dyDescent="0.3">
      <c r="A31" s="2">
        <v>20576</v>
      </c>
      <c r="B31" s="17">
        <v>195605</v>
      </c>
      <c r="C31" s="17">
        <v>3.9079999999999997E-2</v>
      </c>
      <c r="D31" s="19">
        <v>7.4000000000000003E-3</v>
      </c>
      <c r="E31" s="19">
        <v>2.6200000000000001E-2</v>
      </c>
      <c r="F31" s="19">
        <v>4.2500000000000003E-2</v>
      </c>
      <c r="G31" s="18"/>
      <c r="H31" s="10"/>
      <c r="I31" s="10"/>
      <c r="J31" s="10"/>
      <c r="K31" s="10"/>
      <c r="L31" s="11"/>
      <c r="M31" s="12"/>
      <c r="N31" s="13"/>
      <c r="O31" s="13"/>
      <c r="P31" s="14"/>
    </row>
    <row r="32" spans="1:16" x14ac:dyDescent="0.3">
      <c r="A32" s="2">
        <v>20607</v>
      </c>
      <c r="B32" s="17">
        <v>195606</v>
      </c>
      <c r="C32" s="17">
        <v>3.9440000000000003E-2</v>
      </c>
      <c r="D32" s="19">
        <v>9.1999999999999998E-3</v>
      </c>
      <c r="E32" s="19">
        <v>3.56E-2</v>
      </c>
      <c r="F32" s="19">
        <v>5.28E-2</v>
      </c>
      <c r="G32" s="18"/>
      <c r="H32" s="10"/>
      <c r="I32" s="10"/>
      <c r="J32" s="10"/>
      <c r="K32" s="10"/>
      <c r="L32" s="11"/>
      <c r="M32" s="12"/>
      <c r="N32" s="13"/>
      <c r="O32" s="13"/>
      <c r="P32" s="14"/>
    </row>
    <row r="33" spans="1:16" x14ac:dyDescent="0.3">
      <c r="A33" s="2">
        <v>20637</v>
      </c>
      <c r="B33" s="17">
        <v>195607</v>
      </c>
      <c r="C33" s="17">
        <v>3.9750000000000001E-2</v>
      </c>
      <c r="D33" s="19">
        <v>7.9000000000000008E-3</v>
      </c>
      <c r="E33" s="19">
        <v>4.3799999999999999E-2</v>
      </c>
      <c r="F33" s="19">
        <v>6.3600000000000004E-2</v>
      </c>
      <c r="G33" s="18"/>
      <c r="H33" s="10"/>
      <c r="I33" s="10"/>
      <c r="J33" s="10"/>
      <c r="K33" s="10"/>
      <c r="L33" s="11"/>
      <c r="M33" s="12"/>
      <c r="N33" s="13"/>
      <c r="O33" s="13"/>
      <c r="P33" s="14"/>
    </row>
    <row r="34" spans="1:16" x14ac:dyDescent="0.3">
      <c r="A34" s="2">
        <v>20668</v>
      </c>
      <c r="B34" s="17">
        <v>195608</v>
      </c>
      <c r="C34" s="17">
        <v>3.9570000000000001E-2</v>
      </c>
      <c r="D34" s="19">
        <v>-4.7000000000000002E-3</v>
      </c>
      <c r="E34" s="19">
        <v>3.8899999999999997E-2</v>
      </c>
      <c r="F34" s="19">
        <v>5.7599999999999998E-2</v>
      </c>
      <c r="G34" s="18"/>
      <c r="H34" s="10"/>
      <c r="I34" s="10"/>
      <c r="J34" s="10"/>
      <c r="K34" s="10"/>
      <c r="L34" s="11"/>
      <c r="M34" s="12"/>
      <c r="N34" s="13"/>
      <c r="O34" s="13"/>
      <c r="P34" s="14"/>
    </row>
    <row r="35" spans="1:16" x14ac:dyDescent="0.3">
      <c r="A35" s="2">
        <v>20699</v>
      </c>
      <c r="B35" s="17">
        <v>195609</v>
      </c>
      <c r="C35" s="17">
        <v>3.9919999999999997E-2</v>
      </c>
      <c r="D35" s="19">
        <v>8.8000000000000005E-3</v>
      </c>
      <c r="E35" s="19">
        <v>4.8099999999999997E-2</v>
      </c>
      <c r="F35" s="19">
        <v>7.2599999999999998E-2</v>
      </c>
      <c r="G35" s="18"/>
      <c r="H35" s="10"/>
      <c r="I35" s="10"/>
      <c r="J35" s="10"/>
      <c r="K35" s="10"/>
      <c r="L35" s="11"/>
      <c r="M35" s="12"/>
      <c r="N35" s="13"/>
      <c r="O35" s="13"/>
      <c r="P35" s="14"/>
    </row>
    <row r="36" spans="1:16" x14ac:dyDescent="0.3">
      <c r="A36" s="2">
        <v>20729</v>
      </c>
      <c r="B36" s="17">
        <v>195610</v>
      </c>
      <c r="C36" s="17">
        <v>4.0410000000000001E-2</v>
      </c>
      <c r="D36" s="19">
        <v>1.2500000000000001E-2</v>
      </c>
      <c r="E36" s="19">
        <v>6.1100000000000002E-2</v>
      </c>
      <c r="F36" s="19">
        <v>8.3099999999999993E-2</v>
      </c>
      <c r="G36" s="18"/>
      <c r="H36" s="10"/>
      <c r="I36" s="10"/>
      <c r="J36" s="10"/>
      <c r="K36" s="10"/>
      <c r="L36" s="11"/>
      <c r="M36" s="12"/>
      <c r="N36" s="13"/>
      <c r="O36" s="13"/>
      <c r="P36" s="14"/>
    </row>
    <row r="37" spans="1:16" x14ac:dyDescent="0.3">
      <c r="A37" s="2">
        <v>20760</v>
      </c>
      <c r="B37" s="17">
        <v>195611</v>
      </c>
      <c r="C37" s="17">
        <v>4.0989999999999999E-2</v>
      </c>
      <c r="D37" s="19">
        <v>1.4200000000000001E-2</v>
      </c>
      <c r="E37" s="19">
        <v>7.6200000000000004E-2</v>
      </c>
      <c r="F37" s="19">
        <v>8.8300000000000003E-2</v>
      </c>
      <c r="G37" s="18"/>
      <c r="H37" s="10"/>
      <c r="I37" s="10"/>
      <c r="J37" s="10"/>
      <c r="K37" s="10"/>
      <c r="L37" s="11"/>
      <c r="M37" s="12"/>
      <c r="N37" s="13"/>
      <c r="O37" s="13"/>
      <c r="P37" s="14"/>
    </row>
    <row r="38" spans="1:16" x14ac:dyDescent="0.3">
      <c r="A38" s="2">
        <v>20790</v>
      </c>
      <c r="B38" s="17">
        <v>195612</v>
      </c>
      <c r="C38" s="17">
        <v>4.1099999999999998E-2</v>
      </c>
      <c r="D38" s="19">
        <v>2.7000000000000001E-3</v>
      </c>
      <c r="E38" s="19">
        <v>7.9100000000000004E-2</v>
      </c>
      <c r="F38" s="19">
        <v>7.9100000000000004E-2</v>
      </c>
      <c r="G38" s="18"/>
      <c r="H38" s="10"/>
      <c r="I38" s="10"/>
      <c r="J38" s="10"/>
      <c r="K38" s="10"/>
      <c r="L38" s="11"/>
      <c r="M38" s="12"/>
      <c r="N38" s="13"/>
      <c r="O38" s="13"/>
      <c r="P38" s="14"/>
    </row>
    <row r="39" spans="1:16" x14ac:dyDescent="0.3">
      <c r="A39" s="2">
        <v>20821</v>
      </c>
      <c r="B39" s="17">
        <v>195701</v>
      </c>
      <c r="C39" s="17">
        <v>4.1579999999999999E-2</v>
      </c>
      <c r="D39" s="19">
        <v>1.18E-2</v>
      </c>
      <c r="E39" s="19">
        <v>1.18E-2</v>
      </c>
      <c r="F39" s="19">
        <v>9.2999999999999999E-2</v>
      </c>
      <c r="G39" s="18"/>
      <c r="H39" s="10"/>
      <c r="I39" s="10"/>
      <c r="J39" s="10"/>
      <c r="K39" s="10"/>
      <c r="L39" s="11"/>
      <c r="M39" s="12"/>
      <c r="N39" s="13"/>
      <c r="O39" s="13"/>
      <c r="P39" s="14"/>
    </row>
    <row r="40" spans="1:16" x14ac:dyDescent="0.3">
      <c r="A40" s="2">
        <v>20852</v>
      </c>
      <c r="B40" s="17">
        <v>195702</v>
      </c>
      <c r="C40" s="17">
        <v>4.2130000000000001E-2</v>
      </c>
      <c r="D40" s="19">
        <v>1.32E-2</v>
      </c>
      <c r="E40" s="19">
        <v>2.52E-2</v>
      </c>
      <c r="F40" s="19">
        <v>0.10299999999999999</v>
      </c>
      <c r="G40" s="18"/>
      <c r="H40" s="10"/>
      <c r="I40" s="10"/>
      <c r="J40" s="10"/>
      <c r="K40" s="10"/>
      <c r="L40" s="11"/>
      <c r="M40" s="12"/>
      <c r="N40" s="13"/>
      <c r="O40" s="13"/>
      <c r="P40" s="14"/>
    </row>
    <row r="41" spans="1:16" x14ac:dyDescent="0.3">
      <c r="A41" s="2">
        <v>20880</v>
      </c>
      <c r="B41" s="17">
        <v>195703</v>
      </c>
      <c r="C41" s="17">
        <v>4.2869999999999998E-2</v>
      </c>
      <c r="D41" s="19">
        <v>1.7399999999999999E-2</v>
      </c>
      <c r="E41" s="19">
        <v>4.2999999999999997E-2</v>
      </c>
      <c r="F41" s="19">
        <v>0.11210000000000001</v>
      </c>
      <c r="G41" s="18"/>
      <c r="H41" s="10"/>
      <c r="I41" s="10"/>
      <c r="J41" s="10"/>
      <c r="K41" s="10"/>
      <c r="L41" s="11"/>
      <c r="M41" s="12"/>
      <c r="N41" s="13"/>
      <c r="O41" s="13"/>
      <c r="P41" s="14"/>
    </row>
    <row r="42" spans="1:16" x14ac:dyDescent="0.3">
      <c r="A42" s="2">
        <v>20911</v>
      </c>
      <c r="B42" s="17">
        <v>195704</v>
      </c>
      <c r="C42" s="17">
        <v>4.3819999999999998E-2</v>
      </c>
      <c r="D42" s="19">
        <v>2.24E-2</v>
      </c>
      <c r="E42" s="19">
        <v>6.6400000000000001E-2</v>
      </c>
      <c r="F42" s="19">
        <v>0.12970000000000001</v>
      </c>
      <c r="G42" s="18"/>
      <c r="H42" s="10"/>
      <c r="I42" s="10"/>
      <c r="J42" s="10"/>
      <c r="K42" s="10"/>
      <c r="L42" s="11"/>
      <c r="M42" s="12"/>
      <c r="N42" s="13"/>
      <c r="O42" s="13"/>
      <c r="P42" s="14"/>
    </row>
    <row r="43" spans="1:16" x14ac:dyDescent="0.3">
      <c r="A43" s="2">
        <v>20941</v>
      </c>
      <c r="B43" s="17">
        <v>195705</v>
      </c>
      <c r="C43" s="17">
        <v>4.4389999999999999E-2</v>
      </c>
      <c r="D43" s="19">
        <v>1.2800000000000001E-2</v>
      </c>
      <c r="E43" s="19">
        <v>0.08</v>
      </c>
      <c r="F43" s="19">
        <v>0.1358</v>
      </c>
      <c r="G43" s="18"/>
    </row>
    <row r="44" spans="1:16" x14ac:dyDescent="0.3">
      <c r="A44" s="2">
        <v>20972</v>
      </c>
      <c r="B44" s="17">
        <v>195706</v>
      </c>
      <c r="C44" s="17">
        <v>4.6199999999999998E-2</v>
      </c>
      <c r="D44" s="19">
        <v>4.1000000000000002E-2</v>
      </c>
      <c r="E44" s="19">
        <v>0.12429999999999999</v>
      </c>
      <c r="F44" s="19">
        <v>0.17150000000000001</v>
      </c>
      <c r="G44" s="18"/>
      <c r="H44" s="10"/>
      <c r="I44" s="10"/>
      <c r="J44" s="10"/>
      <c r="K44" s="10"/>
      <c r="L44" s="11"/>
      <c r="M44" s="12"/>
      <c r="N44" s="13"/>
      <c r="O44" s="13"/>
      <c r="P44" s="14"/>
    </row>
    <row r="45" spans="1:16" x14ac:dyDescent="0.3">
      <c r="A45" s="2">
        <v>21002</v>
      </c>
      <c r="B45" s="17">
        <v>195707</v>
      </c>
      <c r="C45" s="17">
        <v>4.7460000000000002E-2</v>
      </c>
      <c r="D45" s="19">
        <v>2.7199999999999998E-2</v>
      </c>
      <c r="E45" s="19">
        <v>0.15490000000000001</v>
      </c>
      <c r="F45" s="19">
        <v>0.19389999999999999</v>
      </c>
      <c r="G45" s="18"/>
      <c r="H45" s="10"/>
      <c r="I45" s="10"/>
      <c r="J45" s="10"/>
      <c r="K45" s="10"/>
      <c r="L45" s="11"/>
      <c r="M45" s="12"/>
      <c r="N45" s="13"/>
      <c r="O45" s="13"/>
      <c r="P45" s="14"/>
    </row>
    <row r="46" spans="1:16" x14ac:dyDescent="0.3">
      <c r="A46" s="2">
        <v>21033</v>
      </c>
      <c r="B46" s="17">
        <v>195708</v>
      </c>
      <c r="C46" s="17">
        <v>4.8050000000000002E-2</v>
      </c>
      <c r="D46" s="19">
        <v>1.23E-2</v>
      </c>
      <c r="E46" s="19">
        <v>0.1691</v>
      </c>
      <c r="F46" s="19">
        <v>0.21429999999999999</v>
      </c>
      <c r="G46" s="18"/>
      <c r="H46" s="10"/>
      <c r="I46" s="10"/>
      <c r="J46" s="10"/>
      <c r="K46" s="10"/>
      <c r="L46" s="11"/>
      <c r="M46" s="12"/>
      <c r="N46" s="13"/>
      <c r="O46" s="13"/>
      <c r="P46" s="14"/>
    </row>
    <row r="47" spans="1:16" x14ac:dyDescent="0.3">
      <c r="A47" s="2">
        <v>21064</v>
      </c>
      <c r="B47" s="17">
        <v>195709</v>
      </c>
      <c r="C47" s="17">
        <v>4.827E-2</v>
      </c>
      <c r="D47" s="19">
        <v>4.5999999999999999E-3</v>
      </c>
      <c r="E47" s="19">
        <v>0.17449999999999999</v>
      </c>
      <c r="F47" s="19">
        <v>0.20930000000000001</v>
      </c>
      <c r="G47" s="18"/>
      <c r="H47" s="10"/>
      <c r="I47" s="10"/>
      <c r="J47" s="10"/>
      <c r="K47" s="10"/>
      <c r="L47" s="11"/>
      <c r="M47" s="12"/>
      <c r="N47" s="13"/>
      <c r="O47" s="13"/>
      <c r="P47" s="14"/>
    </row>
    <row r="48" spans="1:16" x14ac:dyDescent="0.3">
      <c r="A48" s="2">
        <v>21094</v>
      </c>
      <c r="B48" s="17">
        <v>195710</v>
      </c>
      <c r="C48" s="17">
        <v>4.897E-2</v>
      </c>
      <c r="D48" s="19">
        <v>1.44E-2</v>
      </c>
      <c r="E48" s="19">
        <v>0.1915</v>
      </c>
      <c r="F48" s="19">
        <v>0.2117</v>
      </c>
      <c r="G48" s="18"/>
      <c r="H48" s="10"/>
      <c r="I48" s="10"/>
      <c r="J48" s="10"/>
      <c r="K48" s="10"/>
      <c r="L48" s="11"/>
      <c r="M48" s="12"/>
      <c r="N48" s="13"/>
      <c r="O48" s="13"/>
      <c r="P48" s="14"/>
    </row>
    <row r="49" spans="1:16" x14ac:dyDescent="0.3">
      <c r="A49" s="2">
        <v>21125</v>
      </c>
      <c r="B49" s="17">
        <v>195711</v>
      </c>
      <c r="C49" s="17">
        <v>4.9119999999999997E-2</v>
      </c>
      <c r="D49" s="19">
        <v>3.0999999999999999E-3</v>
      </c>
      <c r="E49" s="19">
        <v>0.1951</v>
      </c>
      <c r="F49" s="19">
        <v>0.19839999999999999</v>
      </c>
      <c r="G49" s="18"/>
      <c r="H49" s="10"/>
      <c r="I49" s="10"/>
      <c r="J49" s="10"/>
      <c r="K49" s="10"/>
      <c r="L49" s="11"/>
      <c r="M49" s="12"/>
      <c r="N49" s="13"/>
      <c r="O49" s="13"/>
      <c r="P49" s="14"/>
    </row>
    <row r="50" spans="1:16" x14ac:dyDescent="0.3">
      <c r="A50" s="2">
        <v>21155</v>
      </c>
      <c r="B50" s="17">
        <v>195712</v>
      </c>
      <c r="C50" s="17">
        <v>4.9599999999999998E-2</v>
      </c>
      <c r="D50" s="19">
        <v>9.9000000000000008E-3</v>
      </c>
      <c r="E50" s="19">
        <v>0.2069</v>
      </c>
      <c r="F50" s="19">
        <v>0.2069</v>
      </c>
      <c r="G50" s="18"/>
      <c r="H50" s="10"/>
      <c r="I50" s="10"/>
      <c r="J50" s="10"/>
      <c r="K50" s="10"/>
      <c r="L50" s="11"/>
      <c r="M50" s="12"/>
      <c r="N50" s="13"/>
      <c r="O50" s="13"/>
      <c r="P50" s="14"/>
    </row>
    <row r="51" spans="1:16" x14ac:dyDescent="0.3">
      <c r="A51" s="2">
        <v>21186</v>
      </c>
      <c r="B51" s="17">
        <v>195801</v>
      </c>
      <c r="C51" s="17">
        <v>4.9680000000000002E-2</v>
      </c>
      <c r="D51" s="19">
        <v>1.5E-3</v>
      </c>
      <c r="E51" s="19">
        <v>1.5E-3</v>
      </c>
      <c r="F51" s="19">
        <v>0.1946</v>
      </c>
      <c r="G51" s="18"/>
      <c r="H51" s="10"/>
      <c r="I51" s="10"/>
      <c r="J51" s="10"/>
      <c r="K51" s="10"/>
      <c r="L51" s="11"/>
      <c r="M51" s="12"/>
      <c r="N51" s="13"/>
      <c r="O51" s="13"/>
      <c r="P51" s="14"/>
    </row>
    <row r="52" spans="1:16" x14ac:dyDescent="0.3">
      <c r="A52" s="2">
        <v>21217</v>
      </c>
      <c r="B52" s="17">
        <v>195802</v>
      </c>
      <c r="C52" s="17">
        <v>4.9739999999999999E-2</v>
      </c>
      <c r="D52" s="19">
        <v>1.1999999999999999E-3</v>
      </c>
      <c r="E52" s="19">
        <v>2.8E-3</v>
      </c>
      <c r="F52" s="19">
        <v>0.18049999999999999</v>
      </c>
      <c r="G52" s="18"/>
      <c r="H52" s="10"/>
      <c r="I52" s="10"/>
      <c r="J52" s="10"/>
      <c r="K52" s="10"/>
      <c r="L52" s="11"/>
      <c r="M52" s="12"/>
      <c r="N52" s="13"/>
      <c r="O52" s="13"/>
      <c r="P52" s="14"/>
    </row>
    <row r="53" spans="1:16" x14ac:dyDescent="0.3">
      <c r="A53" s="2">
        <v>21245</v>
      </c>
      <c r="B53" s="17">
        <v>195803</v>
      </c>
      <c r="C53" s="17">
        <v>5.0520000000000002E-2</v>
      </c>
      <c r="D53" s="19">
        <v>1.5800000000000002E-2</v>
      </c>
      <c r="E53" s="19">
        <v>1.8599999999999998E-2</v>
      </c>
      <c r="F53" s="19">
        <v>0.17860000000000001</v>
      </c>
      <c r="G53" s="18"/>
      <c r="H53" s="10"/>
      <c r="I53" s="10"/>
      <c r="J53" s="10"/>
      <c r="K53" s="10"/>
      <c r="L53" s="11"/>
      <c r="M53" s="12"/>
      <c r="N53" s="13"/>
      <c r="O53" s="13"/>
      <c r="P53" s="14"/>
    </row>
    <row r="54" spans="1:16" x14ac:dyDescent="0.3">
      <c r="A54" s="2">
        <v>21276</v>
      </c>
      <c r="B54" s="17">
        <v>195804</v>
      </c>
      <c r="C54" s="17">
        <v>5.1380000000000002E-2</v>
      </c>
      <c r="D54" s="19">
        <v>1.7000000000000001E-2</v>
      </c>
      <c r="E54" s="19">
        <v>3.5900000000000001E-2</v>
      </c>
      <c r="F54" s="19">
        <v>0.1724</v>
      </c>
      <c r="G54" s="18"/>
      <c r="H54" s="10"/>
      <c r="I54" s="10"/>
      <c r="J54" s="10"/>
      <c r="K54" s="10"/>
      <c r="L54" s="11"/>
      <c r="M54" s="12"/>
      <c r="N54" s="13"/>
      <c r="O54" s="13"/>
      <c r="P54" s="14"/>
    </row>
    <row r="55" spans="1:16" x14ac:dyDescent="0.3">
      <c r="A55" s="2">
        <v>21306</v>
      </c>
      <c r="B55" s="17">
        <v>195805</v>
      </c>
      <c r="C55" s="17">
        <v>5.2400000000000002E-2</v>
      </c>
      <c r="D55" s="19">
        <v>1.9900000000000001E-2</v>
      </c>
      <c r="E55" s="19">
        <v>5.6500000000000002E-2</v>
      </c>
      <c r="F55" s="19">
        <v>0.18060000000000001</v>
      </c>
      <c r="G55" s="18"/>
      <c r="H55" s="10"/>
      <c r="I55" s="10"/>
      <c r="J55" s="10"/>
      <c r="K55" s="10"/>
      <c r="L55" s="11"/>
      <c r="M55" s="12"/>
      <c r="N55" s="13"/>
      <c r="O55" s="13"/>
      <c r="P55" s="14"/>
    </row>
    <row r="56" spans="1:16" x14ac:dyDescent="0.3">
      <c r="A56" s="2">
        <v>21337</v>
      </c>
      <c r="B56" s="17">
        <v>195806</v>
      </c>
      <c r="C56" s="17">
        <v>5.2630000000000003E-2</v>
      </c>
      <c r="D56" s="19">
        <v>4.3E-3</v>
      </c>
      <c r="E56" s="19">
        <v>6.0999999999999999E-2</v>
      </c>
      <c r="F56" s="19">
        <v>0.13900000000000001</v>
      </c>
      <c r="G56" s="18"/>
    </row>
    <row r="57" spans="1:16" x14ac:dyDescent="0.3">
      <c r="A57" s="2">
        <v>21367</v>
      </c>
      <c r="B57" s="17">
        <v>195807</v>
      </c>
      <c r="C57" s="17">
        <v>5.2679999999999998E-2</v>
      </c>
      <c r="D57" s="19">
        <v>8.9999999999999998E-4</v>
      </c>
      <c r="E57" s="19">
        <v>6.2E-2</v>
      </c>
      <c r="F57" s="19">
        <v>0.1099</v>
      </c>
      <c r="G57" s="18"/>
    </row>
    <row r="58" spans="1:16" x14ac:dyDescent="0.3">
      <c r="A58" s="2">
        <v>21398</v>
      </c>
      <c r="B58" s="17">
        <v>195808</v>
      </c>
      <c r="C58" s="17">
        <v>5.3080000000000002E-2</v>
      </c>
      <c r="D58" s="19">
        <v>7.6E-3</v>
      </c>
      <c r="E58" s="19">
        <v>7.0000000000000007E-2</v>
      </c>
      <c r="F58" s="19">
        <v>0.1047</v>
      </c>
      <c r="G58" s="18"/>
    </row>
    <row r="59" spans="1:16" x14ac:dyDescent="0.3">
      <c r="A59" s="2">
        <v>21429</v>
      </c>
      <c r="B59" s="17">
        <v>195809</v>
      </c>
      <c r="C59" s="17">
        <v>5.3159999999999999E-2</v>
      </c>
      <c r="D59" s="19">
        <v>1.6000000000000001E-3</v>
      </c>
      <c r="E59" s="19">
        <v>7.1800000000000003E-2</v>
      </c>
      <c r="F59" s="19">
        <v>0.1014</v>
      </c>
      <c r="G59" s="18"/>
    </row>
    <row r="60" spans="1:16" x14ac:dyDescent="0.3">
      <c r="A60" s="2">
        <v>21459</v>
      </c>
      <c r="B60" s="17">
        <v>195810</v>
      </c>
      <c r="C60" s="17">
        <v>5.3339999999999999E-2</v>
      </c>
      <c r="D60" s="19">
        <v>3.3E-3</v>
      </c>
      <c r="E60" s="19">
        <v>7.5300000000000006E-2</v>
      </c>
      <c r="F60" s="19">
        <v>8.9200000000000002E-2</v>
      </c>
      <c r="G60" s="18"/>
    </row>
    <row r="61" spans="1:16" x14ac:dyDescent="0.3">
      <c r="A61" s="2">
        <v>21490</v>
      </c>
      <c r="B61" s="17">
        <v>195811</v>
      </c>
      <c r="C61" s="17">
        <v>5.3310000000000003E-2</v>
      </c>
      <c r="D61" s="19">
        <v>-5.0000000000000001E-4</v>
      </c>
      <c r="E61" s="19">
        <v>7.4800000000000005E-2</v>
      </c>
      <c r="F61" s="19">
        <v>8.5400000000000004E-2</v>
      </c>
      <c r="G61" s="18"/>
    </row>
    <row r="62" spans="1:16" x14ac:dyDescent="0.3">
      <c r="A62" s="2">
        <v>21520</v>
      </c>
      <c r="B62" s="17">
        <v>195812</v>
      </c>
      <c r="C62" s="17">
        <v>5.3560000000000003E-2</v>
      </c>
      <c r="D62" s="19">
        <v>4.7000000000000002E-3</v>
      </c>
      <c r="E62" s="19">
        <v>7.9799999999999996E-2</v>
      </c>
      <c r="F62" s="19">
        <v>7.9799999999999996E-2</v>
      </c>
      <c r="G62" s="18"/>
    </row>
    <row r="63" spans="1:16" x14ac:dyDescent="0.3">
      <c r="A63" s="2">
        <v>21551</v>
      </c>
      <c r="B63" s="17">
        <v>195901</v>
      </c>
      <c r="C63" s="17">
        <v>5.4379999999999998E-2</v>
      </c>
      <c r="D63" s="19">
        <v>1.54E-2</v>
      </c>
      <c r="E63" s="19">
        <v>1.54E-2</v>
      </c>
      <c r="F63" s="19">
        <v>9.4700000000000006E-2</v>
      </c>
      <c r="G63" s="18"/>
    </row>
    <row r="64" spans="1:16" x14ac:dyDescent="0.3">
      <c r="A64" s="2">
        <v>21582</v>
      </c>
      <c r="B64" s="17">
        <v>195902</v>
      </c>
      <c r="C64" s="17">
        <v>5.4879999999999998E-2</v>
      </c>
      <c r="D64" s="19">
        <v>9.1999999999999998E-3</v>
      </c>
      <c r="E64" s="19">
        <v>2.47E-2</v>
      </c>
      <c r="F64" s="19">
        <v>0.10340000000000001</v>
      </c>
      <c r="G64" s="18"/>
    </row>
    <row r="65" spans="1:7" x14ac:dyDescent="0.3">
      <c r="A65" s="2">
        <v>21610</v>
      </c>
      <c r="B65" s="17">
        <v>195903</v>
      </c>
      <c r="C65" s="17">
        <v>5.5120000000000002E-2</v>
      </c>
      <c r="D65" s="19">
        <v>4.3E-3</v>
      </c>
      <c r="E65" s="19">
        <v>2.9100000000000001E-2</v>
      </c>
      <c r="F65" s="19">
        <v>9.0899999999999995E-2</v>
      </c>
      <c r="G65" s="18"/>
    </row>
    <row r="66" spans="1:7" x14ac:dyDescent="0.3">
      <c r="A66" s="2">
        <v>21641</v>
      </c>
      <c r="B66" s="17">
        <v>195904</v>
      </c>
      <c r="C66" s="17">
        <v>5.5989999999999998E-2</v>
      </c>
      <c r="D66" s="19">
        <v>1.5800000000000002E-2</v>
      </c>
      <c r="E66" s="19">
        <v>4.5400000000000003E-2</v>
      </c>
      <c r="F66" s="19">
        <v>8.9599999999999999E-2</v>
      </c>
      <c r="G66" s="18"/>
    </row>
    <row r="67" spans="1:7" x14ac:dyDescent="0.3">
      <c r="A67" s="2">
        <v>21671</v>
      </c>
      <c r="B67" s="17">
        <v>195905</v>
      </c>
      <c r="C67" s="17">
        <v>5.6399999999999999E-2</v>
      </c>
      <c r="D67" s="19">
        <v>7.3000000000000001E-3</v>
      </c>
      <c r="E67" s="19">
        <v>5.2999999999999999E-2</v>
      </c>
      <c r="F67" s="19">
        <v>7.6200000000000004E-2</v>
      </c>
      <c r="G67" s="18"/>
    </row>
    <row r="68" spans="1:7" x14ac:dyDescent="0.3">
      <c r="A68" s="2">
        <v>21702</v>
      </c>
      <c r="B68" s="17">
        <v>195906</v>
      </c>
      <c r="C68" s="17">
        <v>5.6770000000000001E-2</v>
      </c>
      <c r="D68" s="19">
        <v>6.6E-3</v>
      </c>
      <c r="E68" s="19">
        <v>0.06</v>
      </c>
      <c r="F68" s="19">
        <v>7.8700000000000006E-2</v>
      </c>
      <c r="G68" s="18"/>
    </row>
    <row r="69" spans="1:7" x14ac:dyDescent="0.3">
      <c r="A69" s="2">
        <v>21732</v>
      </c>
      <c r="B69" s="17">
        <v>195907</v>
      </c>
      <c r="C69" s="17">
        <v>5.7110000000000001E-2</v>
      </c>
      <c r="D69" s="19">
        <v>5.8999999999999999E-3</v>
      </c>
      <c r="E69" s="19">
        <v>6.6299999999999998E-2</v>
      </c>
      <c r="F69" s="19">
        <v>8.4099999999999994E-2</v>
      </c>
      <c r="G69" s="18"/>
    </row>
    <row r="70" spans="1:7" x14ac:dyDescent="0.3">
      <c r="A70" s="2">
        <v>21763</v>
      </c>
      <c r="B70" s="17">
        <v>195908</v>
      </c>
      <c r="C70" s="17">
        <v>5.7209999999999997E-2</v>
      </c>
      <c r="D70" s="19">
        <v>1.6999999999999999E-3</v>
      </c>
      <c r="E70" s="19">
        <v>6.8099999999999994E-2</v>
      </c>
      <c r="F70" s="19">
        <v>7.7799999999999994E-2</v>
      </c>
      <c r="G70" s="18"/>
    </row>
    <row r="71" spans="1:7" x14ac:dyDescent="0.3">
      <c r="A71" s="2">
        <v>21794</v>
      </c>
      <c r="B71" s="17">
        <v>195909</v>
      </c>
      <c r="C71" s="17">
        <v>5.7009999999999998E-2</v>
      </c>
      <c r="D71" s="19">
        <v>-3.5000000000000001E-3</v>
      </c>
      <c r="E71" s="19">
        <v>6.4399999999999999E-2</v>
      </c>
      <c r="F71" s="19">
        <v>7.2300000000000003E-2</v>
      </c>
      <c r="G71" s="18"/>
    </row>
    <row r="72" spans="1:7" x14ac:dyDescent="0.3">
      <c r="A72" s="2">
        <v>21824</v>
      </c>
      <c r="B72" s="17">
        <v>195910</v>
      </c>
      <c r="C72" s="17">
        <v>5.7140000000000003E-2</v>
      </c>
      <c r="D72" s="19">
        <v>2.3999999999999998E-3</v>
      </c>
      <c r="E72" s="19">
        <v>6.6900000000000001E-2</v>
      </c>
      <c r="F72" s="19">
        <v>7.1400000000000005E-2</v>
      </c>
      <c r="G72" s="18"/>
    </row>
    <row r="73" spans="1:7" x14ac:dyDescent="0.3">
      <c r="A73" s="2">
        <v>21855</v>
      </c>
      <c r="B73" s="17">
        <v>195911</v>
      </c>
      <c r="C73" s="17">
        <v>5.7270000000000001E-2</v>
      </c>
      <c r="D73" s="19">
        <v>2.2000000000000001E-3</v>
      </c>
      <c r="E73" s="19">
        <v>6.9199999999999998E-2</v>
      </c>
      <c r="F73" s="19">
        <v>7.4200000000000002E-2</v>
      </c>
      <c r="G73" s="18"/>
    </row>
    <row r="74" spans="1:7" x14ac:dyDescent="0.3">
      <c r="A74" s="2">
        <v>21885</v>
      </c>
      <c r="B74" s="17">
        <v>195912</v>
      </c>
      <c r="C74" s="17">
        <v>5.774E-2</v>
      </c>
      <c r="D74" s="19">
        <v>8.3000000000000001E-3</v>
      </c>
      <c r="E74" s="19">
        <v>7.8100000000000003E-2</v>
      </c>
      <c r="F74" s="19">
        <v>7.8100000000000003E-2</v>
      </c>
      <c r="G74" s="18"/>
    </row>
    <row r="75" spans="1:7" x14ac:dyDescent="0.3">
      <c r="A75" s="2">
        <v>21916</v>
      </c>
      <c r="B75" s="17">
        <v>196001</v>
      </c>
      <c r="C75" s="17">
        <v>5.7930000000000002E-2</v>
      </c>
      <c r="D75" s="19">
        <v>3.2000000000000002E-3</v>
      </c>
      <c r="E75" s="19">
        <v>3.2000000000000002E-3</v>
      </c>
      <c r="F75" s="19">
        <v>6.5199999999999994E-2</v>
      </c>
      <c r="G75" s="18"/>
    </row>
    <row r="76" spans="1:7" x14ac:dyDescent="0.3">
      <c r="A76" s="2">
        <v>21947</v>
      </c>
      <c r="B76" s="17">
        <v>196002</v>
      </c>
      <c r="C76" s="17">
        <v>5.7750000000000003E-2</v>
      </c>
      <c r="D76" s="19">
        <v>-3.0000000000000001E-3</v>
      </c>
      <c r="E76" s="19">
        <v>2.0000000000000001E-4</v>
      </c>
      <c r="F76" s="19">
        <v>5.2400000000000002E-2</v>
      </c>
      <c r="G76" s="18"/>
    </row>
    <row r="77" spans="1:7" x14ac:dyDescent="0.3">
      <c r="A77" s="2">
        <v>21976</v>
      </c>
      <c r="B77" s="17">
        <v>196003</v>
      </c>
      <c r="C77" s="17">
        <v>5.8500000000000003E-2</v>
      </c>
      <c r="D77" s="19">
        <v>1.29E-2</v>
      </c>
      <c r="E77" s="19">
        <v>1.32E-2</v>
      </c>
      <c r="F77" s="19">
        <v>6.1400000000000003E-2</v>
      </c>
      <c r="G77" s="18"/>
    </row>
    <row r="78" spans="1:7" x14ac:dyDescent="0.3">
      <c r="A78" s="2">
        <v>22007</v>
      </c>
      <c r="B78" s="17">
        <v>196004</v>
      </c>
      <c r="C78" s="17">
        <v>5.9060000000000001E-2</v>
      </c>
      <c r="D78" s="19">
        <v>9.5999999999999992E-3</v>
      </c>
      <c r="E78" s="19">
        <v>2.29E-2</v>
      </c>
      <c r="F78" s="19">
        <v>5.4899999999999997E-2</v>
      </c>
      <c r="G78" s="18"/>
    </row>
    <row r="79" spans="1:7" x14ac:dyDescent="0.3">
      <c r="A79" s="2">
        <v>22037</v>
      </c>
      <c r="B79" s="17">
        <v>196005</v>
      </c>
      <c r="C79" s="17">
        <v>5.951E-2</v>
      </c>
      <c r="D79" s="19">
        <v>7.6E-3</v>
      </c>
      <c r="E79" s="19">
        <v>3.0599999999999999E-2</v>
      </c>
      <c r="F79" s="19">
        <v>5.5199999999999999E-2</v>
      </c>
      <c r="G79" s="18"/>
    </row>
    <row r="80" spans="1:7" x14ac:dyDescent="0.3">
      <c r="A80" s="2">
        <v>22068</v>
      </c>
      <c r="B80" s="17">
        <v>196006</v>
      </c>
      <c r="C80" s="17">
        <v>5.9569999999999998E-2</v>
      </c>
      <c r="D80" s="19">
        <v>1E-3</v>
      </c>
      <c r="E80" s="19">
        <v>3.1699999999999999E-2</v>
      </c>
      <c r="F80" s="19">
        <v>4.9299999999999997E-2</v>
      </c>
      <c r="G80" s="18"/>
    </row>
    <row r="81" spans="1:7" x14ac:dyDescent="0.3">
      <c r="A81" s="2">
        <v>22098</v>
      </c>
      <c r="B81" s="17">
        <v>196007</v>
      </c>
      <c r="C81" s="17">
        <v>5.9839999999999997E-2</v>
      </c>
      <c r="D81" s="19">
        <v>4.5999999999999999E-3</v>
      </c>
      <c r="E81" s="19">
        <v>3.6400000000000002E-2</v>
      </c>
      <c r="F81" s="19">
        <v>4.7899999999999998E-2</v>
      </c>
      <c r="G81" s="18"/>
    </row>
    <row r="82" spans="1:7" x14ac:dyDescent="0.3">
      <c r="A82" s="2">
        <v>22129</v>
      </c>
      <c r="B82" s="17">
        <v>196008</v>
      </c>
      <c r="C82" s="17">
        <v>6.0040000000000003E-2</v>
      </c>
      <c r="D82" s="19">
        <v>3.3E-3</v>
      </c>
      <c r="E82" s="19">
        <v>3.9899999999999998E-2</v>
      </c>
      <c r="F82" s="19">
        <v>4.9599999999999998E-2</v>
      </c>
      <c r="G82" s="18"/>
    </row>
    <row r="83" spans="1:7" x14ac:dyDescent="0.3">
      <c r="A83" s="2">
        <v>22160</v>
      </c>
      <c r="B83" s="17">
        <v>196009</v>
      </c>
      <c r="C83" s="17">
        <v>6.0179999999999997E-2</v>
      </c>
      <c r="D83" s="19">
        <v>2.3E-3</v>
      </c>
      <c r="E83" s="19">
        <v>4.2299999999999997E-2</v>
      </c>
      <c r="F83" s="19">
        <v>5.57E-2</v>
      </c>
      <c r="G83" s="18"/>
    </row>
    <row r="84" spans="1:7" x14ac:dyDescent="0.3">
      <c r="A84" s="2">
        <v>22190</v>
      </c>
      <c r="B84" s="17">
        <v>196010</v>
      </c>
      <c r="C84" s="17">
        <v>6.0639999999999999E-2</v>
      </c>
      <c r="D84" s="19">
        <v>7.7000000000000002E-3</v>
      </c>
      <c r="E84" s="19">
        <v>5.0200000000000002E-2</v>
      </c>
      <c r="F84" s="19">
        <v>6.1199999999999997E-2</v>
      </c>
      <c r="G84" s="18"/>
    </row>
    <row r="85" spans="1:7" x14ac:dyDescent="0.3">
      <c r="A85" s="2">
        <v>22221</v>
      </c>
      <c r="B85" s="17">
        <v>196011</v>
      </c>
      <c r="C85" s="17">
        <v>6.1350000000000002E-2</v>
      </c>
      <c r="D85" s="19">
        <v>1.17E-2</v>
      </c>
      <c r="E85" s="19">
        <v>6.25E-2</v>
      </c>
      <c r="F85" s="19">
        <v>7.1300000000000002E-2</v>
      </c>
      <c r="G85" s="18"/>
    </row>
    <row r="86" spans="1:7" x14ac:dyDescent="0.3">
      <c r="A86" s="2">
        <v>22251</v>
      </c>
      <c r="B86" s="17">
        <v>196012</v>
      </c>
      <c r="C86" s="17">
        <v>6.1990000000000003E-2</v>
      </c>
      <c r="D86" s="19">
        <v>1.04E-2</v>
      </c>
      <c r="E86" s="19">
        <v>7.3499999999999996E-2</v>
      </c>
      <c r="F86" s="19">
        <v>7.3499999999999996E-2</v>
      </c>
      <c r="G86" s="18"/>
    </row>
    <row r="87" spans="1:7" x14ac:dyDescent="0.3">
      <c r="A87" s="2">
        <v>22282</v>
      </c>
      <c r="B87" s="17">
        <v>196101</v>
      </c>
      <c r="C87" s="17">
        <v>6.232E-2</v>
      </c>
      <c r="D87" s="19">
        <v>5.4000000000000003E-3</v>
      </c>
      <c r="E87" s="19">
        <v>5.4000000000000003E-3</v>
      </c>
      <c r="F87" s="19">
        <v>7.5899999999999995E-2</v>
      </c>
      <c r="G87" s="18"/>
    </row>
    <row r="88" spans="1:7" x14ac:dyDescent="0.3">
      <c r="A88" s="2">
        <v>22313</v>
      </c>
      <c r="B88" s="17">
        <v>196102</v>
      </c>
      <c r="C88" s="17">
        <v>6.2579999999999997E-2</v>
      </c>
      <c r="D88" s="19">
        <v>4.1999999999999997E-3</v>
      </c>
      <c r="E88" s="19">
        <v>9.5999999999999992E-3</v>
      </c>
      <c r="F88" s="19">
        <v>8.3599999999999994E-2</v>
      </c>
      <c r="G88" s="18"/>
    </row>
    <row r="89" spans="1:7" x14ac:dyDescent="0.3">
      <c r="A89" s="2">
        <v>22341</v>
      </c>
      <c r="B89" s="17">
        <v>196103</v>
      </c>
      <c r="C89" s="17">
        <v>6.3589999999999994E-2</v>
      </c>
      <c r="D89" s="19">
        <v>1.61E-2</v>
      </c>
      <c r="E89" s="19">
        <v>2.5899999999999999E-2</v>
      </c>
      <c r="F89" s="19">
        <v>8.6999999999999994E-2</v>
      </c>
      <c r="G89" s="18"/>
    </row>
    <row r="90" spans="1:7" x14ac:dyDescent="0.3">
      <c r="A90" s="2">
        <v>22372</v>
      </c>
      <c r="B90" s="17">
        <v>196104</v>
      </c>
      <c r="C90" s="17">
        <v>6.4890000000000003E-2</v>
      </c>
      <c r="D90" s="19">
        <v>2.0400000000000001E-2</v>
      </c>
      <c r="E90" s="19">
        <v>4.6800000000000001E-2</v>
      </c>
      <c r="F90" s="19">
        <v>9.8699999999999996E-2</v>
      </c>
      <c r="G90" s="18"/>
    </row>
    <row r="91" spans="1:7" x14ac:dyDescent="0.3">
      <c r="A91" s="2">
        <v>22402</v>
      </c>
      <c r="B91" s="17">
        <v>196105</v>
      </c>
      <c r="C91" s="17">
        <v>6.5600000000000006E-2</v>
      </c>
      <c r="D91" s="19">
        <v>1.0999999999999999E-2</v>
      </c>
      <c r="E91" s="19">
        <v>5.8299999999999998E-2</v>
      </c>
      <c r="F91" s="19">
        <v>0.1023</v>
      </c>
      <c r="G91" s="18"/>
    </row>
    <row r="92" spans="1:7" x14ac:dyDescent="0.3">
      <c r="A92" s="2">
        <v>22433</v>
      </c>
      <c r="B92" s="17">
        <v>196106</v>
      </c>
      <c r="C92" s="17">
        <v>6.5689999999999998E-2</v>
      </c>
      <c r="D92" s="19">
        <v>1.2999999999999999E-3</v>
      </c>
      <c r="E92" s="19">
        <v>5.9700000000000003E-2</v>
      </c>
      <c r="F92" s="19">
        <v>0.1027</v>
      </c>
      <c r="G92" s="18"/>
    </row>
    <row r="93" spans="1:7" x14ac:dyDescent="0.3">
      <c r="A93" s="2">
        <v>22463</v>
      </c>
      <c r="B93" s="17">
        <v>196107</v>
      </c>
      <c r="C93" s="17">
        <v>6.5850000000000006E-2</v>
      </c>
      <c r="D93" s="19">
        <v>2.3999999999999998E-3</v>
      </c>
      <c r="E93" s="19">
        <v>6.2300000000000001E-2</v>
      </c>
      <c r="F93" s="19">
        <v>0.1003</v>
      </c>
      <c r="G93" s="18"/>
    </row>
    <row r="94" spans="1:7" x14ac:dyDescent="0.3">
      <c r="A94" s="2">
        <v>22494</v>
      </c>
      <c r="B94" s="17">
        <v>196108</v>
      </c>
      <c r="C94" s="17">
        <v>6.5089999999999995E-2</v>
      </c>
      <c r="D94" s="19">
        <v>-1.1599999999999999E-2</v>
      </c>
      <c r="E94" s="19">
        <v>0.05</v>
      </c>
      <c r="F94" s="19">
        <v>8.4000000000000005E-2</v>
      </c>
      <c r="G94" s="18"/>
    </row>
    <row r="95" spans="1:7" x14ac:dyDescent="0.3">
      <c r="A95" s="2">
        <v>22525</v>
      </c>
      <c r="B95" s="17">
        <v>196109</v>
      </c>
      <c r="C95" s="17">
        <v>6.4670000000000005E-2</v>
      </c>
      <c r="D95" s="19">
        <v>-6.3E-3</v>
      </c>
      <c r="E95" s="19">
        <v>4.3400000000000001E-2</v>
      </c>
      <c r="F95" s="19">
        <v>7.4700000000000003E-2</v>
      </c>
      <c r="G95" s="18"/>
    </row>
    <row r="96" spans="1:7" x14ac:dyDescent="0.3">
      <c r="A96" s="2">
        <v>22555</v>
      </c>
      <c r="B96" s="17">
        <v>196110</v>
      </c>
      <c r="C96" s="17">
        <v>6.4769999999999994E-2</v>
      </c>
      <c r="D96" s="19">
        <v>1.5E-3</v>
      </c>
      <c r="E96" s="19">
        <v>4.4999999999999998E-2</v>
      </c>
      <c r="F96" s="19">
        <v>6.8099999999999994E-2</v>
      </c>
      <c r="G96" s="18"/>
    </row>
    <row r="97" spans="1:7" x14ac:dyDescent="0.3">
      <c r="A97" s="2">
        <v>22586</v>
      </c>
      <c r="B97" s="17">
        <v>196111</v>
      </c>
      <c r="C97" s="17">
        <v>6.5110000000000001E-2</v>
      </c>
      <c r="D97" s="19">
        <v>5.1999999999999998E-3</v>
      </c>
      <c r="E97" s="19">
        <v>5.04E-2</v>
      </c>
      <c r="F97" s="19">
        <v>6.13E-2</v>
      </c>
      <c r="G97" s="18"/>
    </row>
    <row r="98" spans="1:7" x14ac:dyDescent="0.3">
      <c r="A98" s="2">
        <v>22616</v>
      </c>
      <c r="B98" s="17">
        <v>196112</v>
      </c>
      <c r="C98" s="17">
        <v>6.5540000000000001E-2</v>
      </c>
      <c r="D98" s="19">
        <v>6.7000000000000002E-3</v>
      </c>
      <c r="E98" s="19">
        <v>5.74E-2</v>
      </c>
      <c r="F98" s="19">
        <v>5.74E-2</v>
      </c>
      <c r="G98" s="18"/>
    </row>
    <row r="99" spans="1:7" x14ac:dyDescent="0.3">
      <c r="A99" s="2">
        <v>22647</v>
      </c>
      <c r="B99" s="17">
        <v>196201</v>
      </c>
      <c r="C99" s="17">
        <v>6.583E-2</v>
      </c>
      <c r="D99" s="19">
        <v>4.4000000000000003E-3</v>
      </c>
      <c r="E99" s="19">
        <v>4.4000000000000003E-3</v>
      </c>
      <c r="F99" s="19">
        <v>5.6300000000000003E-2</v>
      </c>
      <c r="G99" s="18"/>
    </row>
    <row r="100" spans="1:7" x14ac:dyDescent="0.3">
      <c r="A100" s="2">
        <v>22678</v>
      </c>
      <c r="B100" s="17">
        <v>196202</v>
      </c>
      <c r="C100" s="17">
        <v>6.5890000000000004E-2</v>
      </c>
      <c r="D100" s="19">
        <v>8.9999999999999998E-4</v>
      </c>
      <c r="E100" s="19">
        <v>5.3E-3</v>
      </c>
      <c r="F100" s="19">
        <v>5.2900000000000003E-2</v>
      </c>
      <c r="G100" s="18"/>
    </row>
    <row r="101" spans="1:7" x14ac:dyDescent="0.3">
      <c r="A101" s="2">
        <v>22706</v>
      </c>
      <c r="B101" s="17">
        <v>196203</v>
      </c>
      <c r="C101" s="17">
        <v>6.6479999999999997E-2</v>
      </c>
      <c r="D101" s="19">
        <v>8.8999999999999999E-3</v>
      </c>
      <c r="E101" s="19">
        <v>1.4200000000000001E-2</v>
      </c>
      <c r="F101" s="19">
        <v>4.5400000000000003E-2</v>
      </c>
      <c r="G101" s="18"/>
    </row>
    <row r="102" spans="1:7" x14ac:dyDescent="0.3">
      <c r="A102" s="2">
        <v>22737</v>
      </c>
      <c r="B102" s="17">
        <v>196204</v>
      </c>
      <c r="C102" s="17">
        <v>6.726E-2</v>
      </c>
      <c r="D102" s="19">
        <v>1.18E-2</v>
      </c>
      <c r="E102" s="19">
        <v>2.6200000000000001E-2</v>
      </c>
      <c r="F102" s="19">
        <v>3.6600000000000001E-2</v>
      </c>
      <c r="G102" s="18"/>
    </row>
    <row r="103" spans="1:7" x14ac:dyDescent="0.3">
      <c r="A103" s="2">
        <v>22767</v>
      </c>
      <c r="B103" s="17">
        <v>196205</v>
      </c>
      <c r="C103" s="17">
        <v>6.7320000000000005E-2</v>
      </c>
      <c r="D103" s="19">
        <v>8.9999999999999998E-4</v>
      </c>
      <c r="E103" s="19">
        <v>2.7199999999999998E-2</v>
      </c>
      <c r="F103" s="19">
        <v>2.63E-2</v>
      </c>
      <c r="G103" s="18"/>
    </row>
    <row r="104" spans="1:7" x14ac:dyDescent="0.3">
      <c r="A104" s="2">
        <v>22798</v>
      </c>
      <c r="B104" s="17">
        <v>196206</v>
      </c>
      <c r="C104" s="17">
        <v>6.7369999999999999E-2</v>
      </c>
      <c r="D104" s="19">
        <v>6.9999999999999999E-4</v>
      </c>
      <c r="E104" s="19">
        <v>2.7900000000000001E-2</v>
      </c>
      <c r="F104" s="19">
        <v>2.5700000000000001E-2</v>
      </c>
      <c r="G104" s="18"/>
    </row>
    <row r="105" spans="1:7" x14ac:dyDescent="0.3">
      <c r="A105" s="2">
        <v>22828</v>
      </c>
      <c r="B105" s="17">
        <v>196207</v>
      </c>
      <c r="C105" s="17">
        <v>6.8019999999999997E-2</v>
      </c>
      <c r="D105" s="19">
        <v>9.5999999999999992E-3</v>
      </c>
      <c r="E105" s="19">
        <v>3.78E-2</v>
      </c>
      <c r="F105" s="19">
        <v>3.3000000000000002E-2</v>
      </c>
      <c r="G105" s="18"/>
    </row>
    <row r="106" spans="1:7" x14ac:dyDescent="0.3">
      <c r="A106" s="2">
        <v>22859</v>
      </c>
      <c r="B106" s="17">
        <v>196208</v>
      </c>
      <c r="C106" s="17">
        <v>6.8049999999999999E-2</v>
      </c>
      <c r="D106" s="19">
        <v>4.0000000000000002E-4</v>
      </c>
      <c r="E106" s="19">
        <v>3.8199999999999998E-2</v>
      </c>
      <c r="F106" s="19">
        <v>4.5499999999999999E-2</v>
      </c>
      <c r="G106" s="18"/>
    </row>
    <row r="107" spans="1:7" x14ac:dyDescent="0.3">
      <c r="A107" s="2">
        <v>22890</v>
      </c>
      <c r="B107" s="17">
        <v>196209</v>
      </c>
      <c r="C107" s="17">
        <v>6.8459999999999993E-2</v>
      </c>
      <c r="D107" s="19">
        <v>6.0000000000000001E-3</v>
      </c>
      <c r="E107" s="19">
        <v>4.4400000000000002E-2</v>
      </c>
      <c r="F107" s="19">
        <v>5.8500000000000003E-2</v>
      </c>
      <c r="G107" s="18"/>
    </row>
    <row r="108" spans="1:7" x14ac:dyDescent="0.3">
      <c r="A108" s="2">
        <v>22920</v>
      </c>
      <c r="B108" s="17">
        <v>196210</v>
      </c>
      <c r="C108" s="17">
        <v>6.8669999999999995E-2</v>
      </c>
      <c r="D108" s="19">
        <v>3.0999999999999999E-3</v>
      </c>
      <c r="E108" s="19">
        <v>4.7600000000000003E-2</v>
      </c>
      <c r="F108" s="19">
        <v>6.0100000000000001E-2</v>
      </c>
      <c r="G108" s="18"/>
    </row>
    <row r="109" spans="1:7" x14ac:dyDescent="0.3">
      <c r="A109" s="2">
        <v>22951</v>
      </c>
      <c r="B109" s="17">
        <v>196211</v>
      </c>
      <c r="C109" s="17">
        <v>6.9120000000000001E-2</v>
      </c>
      <c r="D109" s="19">
        <v>6.4999999999999997E-3</v>
      </c>
      <c r="E109" s="19">
        <v>5.45E-2</v>
      </c>
      <c r="F109" s="19">
        <v>6.1499999999999999E-2</v>
      </c>
      <c r="G109" s="18"/>
    </row>
    <row r="110" spans="1:7" x14ac:dyDescent="0.3">
      <c r="A110" s="2">
        <v>22981</v>
      </c>
      <c r="B110" s="17">
        <v>196212</v>
      </c>
      <c r="C110" s="17">
        <v>6.9680000000000006E-2</v>
      </c>
      <c r="D110" s="19">
        <v>8.0999999999999996E-3</v>
      </c>
      <c r="E110" s="19">
        <v>6.3E-2</v>
      </c>
      <c r="F110" s="19">
        <v>6.3E-2</v>
      </c>
      <c r="G110" s="18"/>
    </row>
    <row r="111" spans="1:7" x14ac:dyDescent="0.3">
      <c r="A111" s="2">
        <v>23012</v>
      </c>
      <c r="B111" s="17">
        <v>196301</v>
      </c>
      <c r="C111" s="17">
        <v>7.2279999999999997E-2</v>
      </c>
      <c r="D111" s="19">
        <v>3.7400000000000003E-2</v>
      </c>
      <c r="E111" s="19">
        <v>3.7400000000000003E-2</v>
      </c>
      <c r="F111" s="19">
        <v>9.7900000000000001E-2</v>
      </c>
      <c r="G111" s="18"/>
    </row>
    <row r="112" spans="1:7" x14ac:dyDescent="0.3">
      <c r="A112" s="2">
        <v>23043</v>
      </c>
      <c r="B112" s="17">
        <v>196302</v>
      </c>
      <c r="C112" s="17">
        <v>7.6660000000000006E-2</v>
      </c>
      <c r="D112" s="19">
        <v>6.0600000000000001E-2</v>
      </c>
      <c r="E112" s="19">
        <v>0.1003</v>
      </c>
      <c r="F112" s="19">
        <v>0.16339999999999999</v>
      </c>
      <c r="G112" s="18"/>
    </row>
    <row r="113" spans="1:7" x14ac:dyDescent="0.3">
      <c r="A113" s="2">
        <v>23071</v>
      </c>
      <c r="B113" s="17">
        <v>196303</v>
      </c>
      <c r="C113" s="17">
        <v>8.0629999999999993E-2</v>
      </c>
      <c r="D113" s="19">
        <v>5.1799999999999999E-2</v>
      </c>
      <c r="E113" s="19">
        <v>0.1573</v>
      </c>
      <c r="F113" s="19">
        <v>0.21290000000000001</v>
      </c>
      <c r="G113" s="18"/>
    </row>
    <row r="114" spans="1:7" x14ac:dyDescent="0.3">
      <c r="A114" s="2">
        <v>23102</v>
      </c>
      <c r="B114" s="17">
        <v>196304</v>
      </c>
      <c r="C114" s="17">
        <v>8.4129999999999996E-2</v>
      </c>
      <c r="D114" s="19">
        <v>4.3400000000000001E-2</v>
      </c>
      <c r="E114" s="19">
        <v>0.20749999999999999</v>
      </c>
      <c r="F114" s="19">
        <v>0.25080000000000002</v>
      </c>
      <c r="G114" s="18"/>
    </row>
    <row r="115" spans="1:7" x14ac:dyDescent="0.3">
      <c r="A115" s="2">
        <v>23132</v>
      </c>
      <c r="B115" s="17">
        <v>196305</v>
      </c>
      <c r="C115" s="17">
        <v>8.5180000000000006E-2</v>
      </c>
      <c r="D115" s="19">
        <v>1.24E-2</v>
      </c>
      <c r="E115" s="19">
        <v>0.2225</v>
      </c>
      <c r="F115" s="19">
        <v>0.26519999999999999</v>
      </c>
      <c r="G115" s="18"/>
    </row>
    <row r="116" spans="1:7" x14ac:dyDescent="0.3">
      <c r="A116" s="2">
        <v>23163</v>
      </c>
      <c r="B116" s="17">
        <v>196306</v>
      </c>
      <c r="C116" s="17">
        <v>8.7069999999999995E-2</v>
      </c>
      <c r="D116" s="19">
        <v>2.2200000000000001E-2</v>
      </c>
      <c r="E116" s="19">
        <v>0.24970000000000001</v>
      </c>
      <c r="F116" s="19">
        <v>0.29239999999999999</v>
      </c>
      <c r="G116" s="18"/>
    </row>
    <row r="117" spans="1:7" x14ac:dyDescent="0.3">
      <c r="A117" s="2">
        <v>23193</v>
      </c>
      <c r="B117" s="17">
        <v>196307</v>
      </c>
      <c r="C117" s="17">
        <v>8.7739999999999999E-2</v>
      </c>
      <c r="D117" s="19">
        <v>7.7000000000000002E-3</v>
      </c>
      <c r="E117" s="19">
        <v>0.25929999999999997</v>
      </c>
      <c r="F117" s="19">
        <v>0.28989999999999999</v>
      </c>
      <c r="G117" s="18"/>
    </row>
    <row r="118" spans="1:7" x14ac:dyDescent="0.3">
      <c r="A118" s="2">
        <v>23224</v>
      </c>
      <c r="B118" s="17">
        <v>196308</v>
      </c>
      <c r="C118" s="17">
        <v>8.7970000000000007E-2</v>
      </c>
      <c r="D118" s="19">
        <v>2.5999999999999999E-3</v>
      </c>
      <c r="E118" s="19">
        <v>0.26250000000000001</v>
      </c>
      <c r="F118" s="19">
        <v>0.2928</v>
      </c>
      <c r="G118" s="18"/>
    </row>
    <row r="119" spans="1:7" x14ac:dyDescent="0.3">
      <c r="A119" s="2">
        <v>23255</v>
      </c>
      <c r="B119" s="17">
        <v>196309</v>
      </c>
      <c r="C119" s="17">
        <v>8.8870000000000005E-2</v>
      </c>
      <c r="D119" s="19">
        <v>1.03E-2</v>
      </c>
      <c r="E119" s="19">
        <v>0.27560000000000001</v>
      </c>
      <c r="F119" s="19">
        <v>0.29830000000000001</v>
      </c>
      <c r="G119" s="18"/>
    </row>
    <row r="120" spans="1:7" x14ac:dyDescent="0.3">
      <c r="A120" s="2">
        <v>23285</v>
      </c>
      <c r="B120" s="17">
        <v>196310</v>
      </c>
      <c r="C120" s="17">
        <v>9.0329999999999994E-2</v>
      </c>
      <c r="D120" s="19">
        <v>1.6400000000000001E-2</v>
      </c>
      <c r="E120" s="19">
        <v>0.29649999999999999</v>
      </c>
      <c r="F120" s="19">
        <v>0.3155</v>
      </c>
      <c r="G120" s="18"/>
    </row>
    <row r="121" spans="1:7" x14ac:dyDescent="0.3">
      <c r="A121" s="2">
        <v>23316</v>
      </c>
      <c r="B121" s="17">
        <v>196311</v>
      </c>
      <c r="C121" s="17">
        <v>9.2230000000000006E-2</v>
      </c>
      <c r="D121" s="19">
        <v>2.1000000000000001E-2</v>
      </c>
      <c r="E121" s="19">
        <v>0.32369999999999999</v>
      </c>
      <c r="F121" s="19">
        <v>0.33439999999999998</v>
      </c>
      <c r="G121" s="18"/>
    </row>
    <row r="122" spans="1:7" x14ac:dyDescent="0.3">
      <c r="A122" s="2">
        <v>23346</v>
      </c>
      <c r="B122" s="17">
        <v>196312</v>
      </c>
      <c r="C122" s="17">
        <v>9.3090000000000006E-2</v>
      </c>
      <c r="D122" s="19">
        <v>9.2999999999999992E-3</v>
      </c>
      <c r="E122" s="19">
        <v>0.33600000000000002</v>
      </c>
      <c r="F122" s="19">
        <v>0.33600000000000002</v>
      </c>
      <c r="G122" s="18"/>
    </row>
    <row r="123" spans="1:7" x14ac:dyDescent="0.3">
      <c r="A123" s="2">
        <v>23377</v>
      </c>
      <c r="B123" s="17">
        <v>196401</v>
      </c>
      <c r="C123" s="17">
        <v>9.4439999999999996E-2</v>
      </c>
      <c r="D123" s="19">
        <v>1.46E-2</v>
      </c>
      <c r="E123" s="19">
        <v>1.46E-2</v>
      </c>
      <c r="F123" s="19">
        <v>0.30669999999999997</v>
      </c>
      <c r="G123" s="18"/>
    </row>
    <row r="124" spans="1:7" x14ac:dyDescent="0.3">
      <c r="A124" s="2">
        <v>23408</v>
      </c>
      <c r="B124" s="17">
        <v>196402</v>
      </c>
      <c r="C124" s="17">
        <v>9.4969999999999999E-2</v>
      </c>
      <c r="D124" s="19">
        <v>5.4999999999999997E-3</v>
      </c>
      <c r="E124" s="19">
        <v>2.0199999999999999E-2</v>
      </c>
      <c r="F124" s="19">
        <v>0.23880000000000001</v>
      </c>
      <c r="G124" s="18"/>
    </row>
    <row r="125" spans="1:7" x14ac:dyDescent="0.3">
      <c r="A125" s="2">
        <v>23437</v>
      </c>
      <c r="B125" s="17">
        <v>196403</v>
      </c>
      <c r="C125" s="17">
        <v>9.7170000000000006E-2</v>
      </c>
      <c r="D125" s="19">
        <v>2.3199999999999998E-2</v>
      </c>
      <c r="E125" s="19">
        <v>4.3900000000000002E-2</v>
      </c>
      <c r="F125" s="19">
        <v>0.2051</v>
      </c>
      <c r="G125" s="18"/>
    </row>
    <row r="126" spans="1:7" x14ac:dyDescent="0.3">
      <c r="A126" s="2">
        <v>23468</v>
      </c>
      <c r="B126" s="17">
        <v>196404</v>
      </c>
      <c r="C126" s="17">
        <v>9.9419999999999994E-2</v>
      </c>
      <c r="D126" s="19">
        <v>2.3199999999999998E-2</v>
      </c>
      <c r="E126" s="19">
        <v>6.8099999999999994E-2</v>
      </c>
      <c r="F126" s="19">
        <v>0.18179999999999999</v>
      </c>
      <c r="G126" s="18"/>
    </row>
    <row r="127" spans="1:7" x14ac:dyDescent="0.3">
      <c r="A127" s="2">
        <v>23498</v>
      </c>
      <c r="B127" s="17">
        <v>196405</v>
      </c>
      <c r="C127" s="17">
        <v>0.10258</v>
      </c>
      <c r="D127" s="19">
        <v>3.1699999999999999E-2</v>
      </c>
      <c r="E127" s="19">
        <v>0.10199999999999999</v>
      </c>
      <c r="F127" s="19">
        <v>0.20430000000000001</v>
      </c>
      <c r="G127" s="18"/>
    </row>
    <row r="128" spans="1:7" x14ac:dyDescent="0.3">
      <c r="A128" s="2">
        <v>23529</v>
      </c>
      <c r="B128" s="17">
        <v>196406</v>
      </c>
      <c r="C128" s="17">
        <v>0.10412</v>
      </c>
      <c r="D128" s="19">
        <v>1.5100000000000001E-2</v>
      </c>
      <c r="E128" s="19">
        <v>0.1186</v>
      </c>
      <c r="F128" s="19">
        <v>0.1958</v>
      </c>
      <c r="G128" s="18"/>
    </row>
    <row r="129" spans="1:7" x14ac:dyDescent="0.3">
      <c r="A129" s="2">
        <v>23559</v>
      </c>
      <c r="B129" s="17">
        <v>196407</v>
      </c>
      <c r="C129" s="17">
        <v>0.10324999999999999</v>
      </c>
      <c r="D129" s="19">
        <v>-8.3999999999999995E-3</v>
      </c>
      <c r="E129" s="19">
        <v>0.10920000000000001</v>
      </c>
      <c r="F129" s="19">
        <v>0.1767</v>
      </c>
      <c r="G129" s="18"/>
    </row>
    <row r="130" spans="1:7" x14ac:dyDescent="0.3">
      <c r="A130" s="2">
        <v>23590</v>
      </c>
      <c r="B130" s="17">
        <v>196408</v>
      </c>
      <c r="C130" s="17">
        <v>0.10170999999999999</v>
      </c>
      <c r="D130" s="19">
        <v>-1.49E-2</v>
      </c>
      <c r="E130" s="19">
        <v>9.2700000000000005E-2</v>
      </c>
      <c r="F130" s="19">
        <v>0.15629999999999999</v>
      </c>
      <c r="G130" s="18"/>
    </row>
    <row r="131" spans="1:7" x14ac:dyDescent="0.3">
      <c r="A131" s="2">
        <v>23621</v>
      </c>
      <c r="B131" s="17">
        <v>196409</v>
      </c>
      <c r="C131" s="17">
        <v>0.10105</v>
      </c>
      <c r="D131" s="19">
        <v>-6.4999999999999997E-3</v>
      </c>
      <c r="E131" s="19">
        <v>8.5599999999999996E-2</v>
      </c>
      <c r="F131" s="19">
        <v>0.13700000000000001</v>
      </c>
      <c r="G131" s="18"/>
    </row>
    <row r="132" spans="1:7" x14ac:dyDescent="0.3">
      <c r="A132" s="2">
        <v>23651</v>
      </c>
      <c r="B132" s="17">
        <v>196410</v>
      </c>
      <c r="C132" s="17">
        <v>0.10027999999999999</v>
      </c>
      <c r="D132" s="19">
        <v>-7.7000000000000002E-3</v>
      </c>
      <c r="E132" s="19">
        <v>7.7299999999999994E-2</v>
      </c>
      <c r="F132" s="19">
        <v>0.1101</v>
      </c>
      <c r="G132" s="18"/>
    </row>
    <row r="133" spans="1:7" x14ac:dyDescent="0.3">
      <c r="A133" s="2">
        <v>23682</v>
      </c>
      <c r="B133" s="17">
        <v>196411</v>
      </c>
      <c r="C133" s="17">
        <v>0.1011</v>
      </c>
      <c r="D133" s="19">
        <v>8.2000000000000007E-3</v>
      </c>
      <c r="E133" s="19">
        <v>8.6099999999999996E-2</v>
      </c>
      <c r="F133" s="19">
        <v>9.6199999999999994E-2</v>
      </c>
      <c r="G133" s="18"/>
    </row>
    <row r="134" spans="1:7" x14ac:dyDescent="0.3">
      <c r="A134" s="2">
        <v>23712</v>
      </c>
      <c r="B134" s="17">
        <v>196412</v>
      </c>
      <c r="C134" s="17">
        <v>0.10127</v>
      </c>
      <c r="D134" s="19">
        <v>1.6999999999999999E-3</v>
      </c>
      <c r="E134" s="19">
        <v>8.7999999999999995E-2</v>
      </c>
      <c r="F134" s="19">
        <v>8.7999999999999995E-2</v>
      </c>
      <c r="G134" s="18"/>
    </row>
    <row r="135" spans="1:7" x14ac:dyDescent="0.3">
      <c r="A135" s="2">
        <v>23743</v>
      </c>
      <c r="B135" s="17">
        <v>196501</v>
      </c>
      <c r="C135" s="17">
        <v>0.10271</v>
      </c>
      <c r="D135" s="19">
        <v>1.41E-2</v>
      </c>
      <c r="E135" s="19">
        <v>1.41E-2</v>
      </c>
      <c r="F135" s="19">
        <v>8.7499999999999994E-2</v>
      </c>
      <c r="G135" s="18"/>
    </row>
    <row r="136" spans="1:7" x14ac:dyDescent="0.3">
      <c r="A136" s="2">
        <v>23774</v>
      </c>
      <c r="B136" s="17">
        <v>196502</v>
      </c>
      <c r="C136" s="17">
        <v>0.10170999999999999</v>
      </c>
      <c r="D136" s="19">
        <v>-9.7000000000000003E-3</v>
      </c>
      <c r="E136" s="19">
        <v>4.3E-3</v>
      </c>
      <c r="F136" s="19">
        <v>7.0999999999999994E-2</v>
      </c>
      <c r="G136" s="18"/>
    </row>
    <row r="137" spans="1:7" x14ac:dyDescent="0.3">
      <c r="A137" s="2">
        <v>23802</v>
      </c>
      <c r="B137" s="17">
        <v>196503</v>
      </c>
      <c r="C137" s="17">
        <v>0.10315000000000001</v>
      </c>
      <c r="D137" s="19">
        <v>1.4200000000000001E-2</v>
      </c>
      <c r="E137" s="19">
        <v>1.8499999999999999E-2</v>
      </c>
      <c r="F137" s="19">
        <v>6.1600000000000002E-2</v>
      </c>
      <c r="G137" s="18"/>
    </row>
    <row r="138" spans="1:7" x14ac:dyDescent="0.3">
      <c r="A138" s="2">
        <v>23833</v>
      </c>
      <c r="B138" s="17">
        <v>196504</v>
      </c>
      <c r="C138" s="17">
        <v>0.10496</v>
      </c>
      <c r="D138" s="19">
        <v>1.7500000000000002E-2</v>
      </c>
      <c r="E138" s="19">
        <v>3.6400000000000002E-2</v>
      </c>
      <c r="F138" s="19">
        <v>5.57E-2</v>
      </c>
      <c r="G138" s="18"/>
    </row>
    <row r="139" spans="1:7" x14ac:dyDescent="0.3">
      <c r="A139" s="2">
        <v>23863</v>
      </c>
      <c r="B139" s="17">
        <v>196505</v>
      </c>
      <c r="C139" s="17">
        <v>0.10627</v>
      </c>
      <c r="D139" s="19">
        <v>1.2500000000000001E-2</v>
      </c>
      <c r="E139" s="19">
        <v>4.9299999999999997E-2</v>
      </c>
      <c r="F139" s="19">
        <v>3.5999999999999997E-2</v>
      </c>
      <c r="G139" s="18"/>
    </row>
    <row r="140" spans="1:7" x14ac:dyDescent="0.3">
      <c r="A140" s="2">
        <v>23894</v>
      </c>
      <c r="B140" s="17">
        <v>196506</v>
      </c>
      <c r="C140" s="17">
        <v>0.10789</v>
      </c>
      <c r="D140" s="19">
        <v>1.52E-2</v>
      </c>
      <c r="E140" s="19">
        <v>6.5299999999999997E-2</v>
      </c>
      <c r="F140" s="19">
        <v>3.61E-2</v>
      </c>
      <c r="G140" s="18"/>
    </row>
    <row r="141" spans="1:7" x14ac:dyDescent="0.3">
      <c r="A141" s="2">
        <v>23924</v>
      </c>
      <c r="B141" s="17">
        <v>196507</v>
      </c>
      <c r="C141" s="17">
        <v>0.10797</v>
      </c>
      <c r="D141" s="19">
        <v>8.0000000000000004E-4</v>
      </c>
      <c r="E141" s="19">
        <v>6.6100000000000006E-2</v>
      </c>
      <c r="F141" s="19">
        <v>4.5699999999999998E-2</v>
      </c>
      <c r="G141" s="18"/>
    </row>
    <row r="142" spans="1:7" x14ac:dyDescent="0.3">
      <c r="A142" s="2">
        <v>23955</v>
      </c>
      <c r="B142" s="17">
        <v>196508</v>
      </c>
      <c r="C142" s="17">
        <v>0.10818999999999999</v>
      </c>
      <c r="D142" s="19">
        <v>2.0999999999999999E-3</v>
      </c>
      <c r="E142" s="19">
        <v>6.83E-2</v>
      </c>
      <c r="F142" s="19">
        <v>6.3700000000000007E-2</v>
      </c>
      <c r="G142" s="18"/>
    </row>
    <row r="143" spans="1:7" x14ac:dyDescent="0.3">
      <c r="A143" s="2">
        <v>23986</v>
      </c>
      <c r="B143" s="17">
        <v>196509</v>
      </c>
      <c r="C143" s="17">
        <v>0.10919</v>
      </c>
      <c r="D143" s="19">
        <v>9.1999999999999998E-3</v>
      </c>
      <c r="E143" s="19">
        <v>7.8100000000000003E-2</v>
      </c>
      <c r="F143" s="19">
        <v>8.0500000000000002E-2</v>
      </c>
      <c r="G143" s="18"/>
    </row>
    <row r="144" spans="1:7" x14ac:dyDescent="0.3">
      <c r="A144" s="2">
        <v>24016</v>
      </c>
      <c r="B144" s="17">
        <v>196510</v>
      </c>
      <c r="C144" s="17">
        <v>0.11154</v>
      </c>
      <c r="D144" s="19">
        <v>2.1600000000000001E-2</v>
      </c>
      <c r="E144" s="19">
        <v>0.1014</v>
      </c>
      <c r="F144" s="19">
        <v>0.1123</v>
      </c>
      <c r="G144" s="18"/>
    </row>
    <row r="145" spans="1:7" x14ac:dyDescent="0.3">
      <c r="A145" s="2">
        <v>24047</v>
      </c>
      <c r="B145" s="17">
        <v>196511</v>
      </c>
      <c r="C145" s="17">
        <v>0.11310000000000001</v>
      </c>
      <c r="D145" s="19">
        <v>1.4E-2</v>
      </c>
      <c r="E145" s="19">
        <v>0.1167</v>
      </c>
      <c r="F145" s="19">
        <v>0.1186</v>
      </c>
      <c r="G145" s="18"/>
    </row>
    <row r="146" spans="1:7" x14ac:dyDescent="0.3">
      <c r="A146" s="2">
        <v>24077</v>
      </c>
      <c r="B146" s="17">
        <v>196512</v>
      </c>
      <c r="C146" s="17">
        <v>0.1159</v>
      </c>
      <c r="D146" s="19">
        <v>2.4799999999999999E-2</v>
      </c>
      <c r="E146" s="19">
        <v>0.1444</v>
      </c>
      <c r="F146" s="19">
        <v>0.1444</v>
      </c>
      <c r="G146" s="18"/>
    </row>
    <row r="147" spans="1:7" x14ac:dyDescent="0.3">
      <c r="A147" s="2">
        <v>24108</v>
      </c>
      <c r="B147" s="17">
        <v>196601</v>
      </c>
      <c r="C147" s="17">
        <v>0.11738999999999999</v>
      </c>
      <c r="D147" s="19">
        <v>1.29E-2</v>
      </c>
      <c r="E147" s="19">
        <v>1.29E-2</v>
      </c>
      <c r="F147" s="19">
        <v>0.14299999999999999</v>
      </c>
      <c r="G147" s="18"/>
    </row>
    <row r="148" spans="1:7" x14ac:dyDescent="0.3">
      <c r="A148" s="2">
        <v>24139</v>
      </c>
      <c r="B148" s="17">
        <v>196602</v>
      </c>
      <c r="C148" s="17">
        <v>0.11890000000000001</v>
      </c>
      <c r="D148" s="19">
        <v>1.2800000000000001E-2</v>
      </c>
      <c r="E148" s="19">
        <v>2.5899999999999999E-2</v>
      </c>
      <c r="F148" s="19">
        <v>0.16900000000000001</v>
      </c>
      <c r="G148" s="18"/>
    </row>
    <row r="149" spans="1:7" x14ac:dyDescent="0.3">
      <c r="A149" s="2">
        <v>24167</v>
      </c>
      <c r="B149" s="17">
        <v>196603</v>
      </c>
      <c r="C149" s="17">
        <v>0.12181</v>
      </c>
      <c r="D149" s="19">
        <v>2.4500000000000001E-2</v>
      </c>
      <c r="E149" s="19">
        <v>5.0999999999999997E-2</v>
      </c>
      <c r="F149" s="19">
        <v>0.18090000000000001</v>
      </c>
      <c r="G149" s="18"/>
    </row>
    <row r="150" spans="1:7" x14ac:dyDescent="0.3">
      <c r="A150" s="2">
        <v>24198</v>
      </c>
      <c r="B150" s="17">
        <v>196604</v>
      </c>
      <c r="C150" s="17">
        <v>0.12544</v>
      </c>
      <c r="D150" s="19">
        <v>2.98E-2</v>
      </c>
      <c r="E150" s="19">
        <v>8.2299999999999998E-2</v>
      </c>
      <c r="F150" s="19">
        <v>0.1951</v>
      </c>
      <c r="G150" s="18"/>
    </row>
    <row r="151" spans="1:7" x14ac:dyDescent="0.3">
      <c r="A151" s="2">
        <v>24228</v>
      </c>
      <c r="B151" s="17">
        <v>196605</v>
      </c>
      <c r="C151" s="17">
        <v>0.12691</v>
      </c>
      <c r="D151" s="19">
        <v>1.17E-2</v>
      </c>
      <c r="E151" s="19">
        <v>9.5000000000000001E-2</v>
      </c>
      <c r="F151" s="19">
        <v>0.19420000000000001</v>
      </c>
      <c r="G151" s="18"/>
    </row>
    <row r="152" spans="1:7" x14ac:dyDescent="0.3">
      <c r="A152" s="2">
        <v>24259</v>
      </c>
      <c r="B152" s="17">
        <v>196606</v>
      </c>
      <c r="C152" s="17">
        <v>0.12683</v>
      </c>
      <c r="D152" s="19">
        <v>-5.9999999999999995E-4</v>
      </c>
      <c r="E152" s="19">
        <v>9.4299999999999995E-2</v>
      </c>
      <c r="F152" s="19">
        <v>0.17560000000000001</v>
      </c>
      <c r="G152" s="18"/>
    </row>
    <row r="153" spans="1:7" x14ac:dyDescent="0.3">
      <c r="A153" s="2">
        <v>24289</v>
      </c>
      <c r="B153" s="17">
        <v>196607</v>
      </c>
      <c r="C153" s="17">
        <v>0.12695000000000001</v>
      </c>
      <c r="D153" s="19">
        <v>1E-3</v>
      </c>
      <c r="E153" s="19">
        <v>9.5399999999999999E-2</v>
      </c>
      <c r="F153" s="19">
        <v>0.17580000000000001</v>
      </c>
      <c r="G153" s="18"/>
    </row>
    <row r="154" spans="1:7" x14ac:dyDescent="0.3">
      <c r="A154" s="2">
        <v>24320</v>
      </c>
      <c r="B154" s="17">
        <v>196608</v>
      </c>
      <c r="C154" s="17">
        <v>0.12662999999999999</v>
      </c>
      <c r="D154" s="19">
        <v>-2.5999999999999999E-3</v>
      </c>
      <c r="E154" s="19">
        <v>9.2600000000000002E-2</v>
      </c>
      <c r="F154" s="19">
        <v>0.1704</v>
      </c>
      <c r="G154" s="18"/>
    </row>
    <row r="155" spans="1:7" x14ac:dyDescent="0.3">
      <c r="A155" s="2">
        <v>24351</v>
      </c>
      <c r="B155" s="17">
        <v>196609</v>
      </c>
      <c r="C155" s="17">
        <v>0.12801000000000001</v>
      </c>
      <c r="D155" s="19">
        <v>1.09E-2</v>
      </c>
      <c r="E155" s="19">
        <v>0.1045</v>
      </c>
      <c r="F155" s="19">
        <v>0.1724</v>
      </c>
      <c r="G155" s="18"/>
    </row>
    <row r="156" spans="1:7" x14ac:dyDescent="0.3">
      <c r="A156" s="2">
        <v>24381</v>
      </c>
      <c r="B156" s="17">
        <v>196610</v>
      </c>
      <c r="C156" s="17">
        <v>0.12939000000000001</v>
      </c>
      <c r="D156" s="19">
        <v>1.0800000000000001E-2</v>
      </c>
      <c r="E156" s="19">
        <v>0.1164</v>
      </c>
      <c r="F156" s="19">
        <v>0.16</v>
      </c>
      <c r="G156" s="18"/>
    </row>
    <row r="157" spans="1:7" x14ac:dyDescent="0.3">
      <c r="A157" s="2">
        <v>24412</v>
      </c>
      <c r="B157" s="17">
        <v>196611</v>
      </c>
      <c r="C157" s="17">
        <v>0.12973000000000001</v>
      </c>
      <c r="D157" s="19">
        <v>2.5999999999999999E-3</v>
      </c>
      <c r="E157" s="19">
        <v>0.1193</v>
      </c>
      <c r="F157" s="19">
        <v>0.14699999999999999</v>
      </c>
      <c r="G157" s="18"/>
    </row>
    <row r="158" spans="1:7" x14ac:dyDescent="0.3">
      <c r="A158" s="2">
        <v>24442</v>
      </c>
      <c r="B158" s="17">
        <v>196612</v>
      </c>
      <c r="C158" s="17">
        <v>0.13081000000000001</v>
      </c>
      <c r="D158" s="19">
        <v>8.3999999999999995E-3</v>
      </c>
      <c r="E158" s="19">
        <v>0.12859999999999999</v>
      </c>
      <c r="F158" s="19">
        <v>0.12859999999999999</v>
      </c>
      <c r="G158" s="18"/>
    </row>
    <row r="159" spans="1:7" x14ac:dyDescent="0.3">
      <c r="A159" s="2">
        <v>24473</v>
      </c>
      <c r="B159" s="17">
        <v>196701</v>
      </c>
      <c r="C159" s="17">
        <v>0.13149</v>
      </c>
      <c r="D159" s="19">
        <v>5.1999999999999998E-3</v>
      </c>
      <c r="E159" s="19">
        <v>5.1999999999999998E-3</v>
      </c>
      <c r="F159" s="19">
        <v>0.1201</v>
      </c>
      <c r="G159" s="18"/>
    </row>
    <row r="160" spans="1:7" x14ac:dyDescent="0.3">
      <c r="A160" s="2">
        <v>24504</v>
      </c>
      <c r="B160" s="17">
        <v>196702</v>
      </c>
      <c r="C160" s="17">
        <v>0.13209000000000001</v>
      </c>
      <c r="D160" s="19">
        <v>4.4999999999999997E-3</v>
      </c>
      <c r="E160" s="19">
        <v>9.7999999999999997E-3</v>
      </c>
      <c r="F160" s="19">
        <v>0.1109</v>
      </c>
      <c r="G160" s="18"/>
    </row>
    <row r="161" spans="1:7" x14ac:dyDescent="0.3">
      <c r="A161" s="2">
        <v>24532</v>
      </c>
      <c r="B161" s="17">
        <v>196703</v>
      </c>
      <c r="C161" s="17">
        <v>0.13353999999999999</v>
      </c>
      <c r="D161" s="19">
        <v>1.09E-2</v>
      </c>
      <c r="E161" s="19">
        <v>2.0799999999999999E-2</v>
      </c>
      <c r="F161" s="19">
        <v>9.6199999999999994E-2</v>
      </c>
      <c r="G161" s="18"/>
    </row>
    <row r="162" spans="1:7" x14ac:dyDescent="0.3">
      <c r="A162" s="2">
        <v>24563</v>
      </c>
      <c r="B162" s="17">
        <v>196704</v>
      </c>
      <c r="C162" s="17">
        <v>0.13406000000000001</v>
      </c>
      <c r="D162" s="19">
        <v>3.8999999999999998E-3</v>
      </c>
      <c r="E162" s="19">
        <v>2.4799999999999999E-2</v>
      </c>
      <c r="F162" s="19">
        <v>6.8699999999999997E-2</v>
      </c>
      <c r="G162" s="18"/>
    </row>
    <row r="163" spans="1:7" x14ac:dyDescent="0.3">
      <c r="A163" s="2">
        <v>24593</v>
      </c>
      <c r="B163" s="17">
        <v>196705</v>
      </c>
      <c r="C163" s="17">
        <v>0.13489999999999999</v>
      </c>
      <c r="D163" s="19">
        <v>6.3E-3</v>
      </c>
      <c r="E163" s="19">
        <v>3.1300000000000001E-2</v>
      </c>
      <c r="F163" s="19">
        <v>6.3E-2</v>
      </c>
      <c r="G163" s="18"/>
    </row>
    <row r="164" spans="1:7" x14ac:dyDescent="0.3">
      <c r="A164" s="2">
        <v>24624</v>
      </c>
      <c r="B164" s="17">
        <v>196706</v>
      </c>
      <c r="C164" s="17">
        <v>0.13728000000000001</v>
      </c>
      <c r="D164" s="19">
        <v>1.7600000000000001E-2</v>
      </c>
      <c r="E164" s="19">
        <v>4.9500000000000002E-2</v>
      </c>
      <c r="F164" s="19">
        <v>8.2400000000000001E-2</v>
      </c>
      <c r="G164" s="18"/>
    </row>
    <row r="165" spans="1:7" x14ac:dyDescent="0.3">
      <c r="A165" s="2">
        <v>24654</v>
      </c>
      <c r="B165" s="17">
        <v>196707</v>
      </c>
      <c r="C165" s="17">
        <v>0.13749</v>
      </c>
      <c r="D165" s="19">
        <v>1.5E-3</v>
      </c>
      <c r="E165" s="19">
        <v>5.11E-2</v>
      </c>
      <c r="F165" s="19">
        <v>8.3000000000000004E-2</v>
      </c>
      <c r="G165" s="18"/>
    </row>
    <row r="166" spans="1:7" x14ac:dyDescent="0.3">
      <c r="A166" s="2">
        <v>24685</v>
      </c>
      <c r="B166" s="17">
        <v>196708</v>
      </c>
      <c r="C166" s="17">
        <v>0.13727</v>
      </c>
      <c r="D166" s="19">
        <v>-1.6000000000000001E-3</v>
      </c>
      <c r="E166" s="19">
        <v>4.9399999999999999E-2</v>
      </c>
      <c r="F166" s="19">
        <v>8.4000000000000005E-2</v>
      </c>
      <c r="G166" s="18"/>
    </row>
    <row r="167" spans="1:7" x14ac:dyDescent="0.3">
      <c r="A167" s="2">
        <v>24716</v>
      </c>
      <c r="B167" s="17">
        <v>196709</v>
      </c>
      <c r="C167" s="17">
        <v>0.13774</v>
      </c>
      <c r="D167" s="19">
        <v>3.3999999999999998E-3</v>
      </c>
      <c r="E167" s="19">
        <v>5.2999999999999999E-2</v>
      </c>
      <c r="F167" s="19">
        <v>7.5999999999999998E-2</v>
      </c>
      <c r="G167" s="18"/>
    </row>
    <row r="168" spans="1:7" x14ac:dyDescent="0.3">
      <c r="A168" s="2">
        <v>24746</v>
      </c>
      <c r="B168" s="17">
        <v>196710</v>
      </c>
      <c r="C168" s="17">
        <v>0.13880999999999999</v>
      </c>
      <c r="D168" s="19">
        <v>7.7999999999999996E-3</v>
      </c>
      <c r="E168" s="19">
        <v>6.1199999999999997E-2</v>
      </c>
      <c r="F168" s="19">
        <v>7.2800000000000004E-2</v>
      </c>
      <c r="G168" s="18"/>
    </row>
    <row r="169" spans="1:7" x14ac:dyDescent="0.3">
      <c r="A169" s="2">
        <v>24777</v>
      </c>
      <c r="B169" s="17">
        <v>196711</v>
      </c>
      <c r="C169" s="17">
        <v>0.13958000000000001</v>
      </c>
      <c r="D169" s="19">
        <v>5.5999999999999999E-3</v>
      </c>
      <c r="E169" s="19">
        <v>6.7100000000000007E-2</v>
      </c>
      <c r="F169" s="19">
        <v>7.5999999999999998E-2</v>
      </c>
      <c r="G169" s="18"/>
    </row>
    <row r="170" spans="1:7" x14ac:dyDescent="0.3">
      <c r="A170" s="2">
        <v>24807</v>
      </c>
      <c r="B170" s="17">
        <v>196712</v>
      </c>
      <c r="C170" s="17">
        <v>0.14019000000000001</v>
      </c>
      <c r="D170" s="19">
        <v>4.4000000000000003E-3</v>
      </c>
      <c r="E170" s="19">
        <v>7.17E-2</v>
      </c>
      <c r="F170" s="19">
        <v>7.17E-2</v>
      </c>
      <c r="G170" s="18"/>
    </row>
    <row r="171" spans="1:7" x14ac:dyDescent="0.3">
      <c r="A171" s="2">
        <v>24838</v>
      </c>
      <c r="B171" s="17">
        <v>196801</v>
      </c>
      <c r="C171" s="17">
        <v>0.14158999999999999</v>
      </c>
      <c r="D171" s="19">
        <v>9.9000000000000008E-3</v>
      </c>
      <c r="E171" s="19">
        <v>9.9000000000000008E-3</v>
      </c>
      <c r="F171" s="19">
        <v>7.6799999999999993E-2</v>
      </c>
      <c r="G171" s="18"/>
    </row>
    <row r="172" spans="1:7" x14ac:dyDescent="0.3">
      <c r="A172" s="2">
        <v>24869</v>
      </c>
      <c r="B172" s="17">
        <v>196802</v>
      </c>
      <c r="C172" s="17">
        <v>0.14157</v>
      </c>
      <c r="D172" s="19">
        <v>-1E-4</v>
      </c>
      <c r="E172" s="19">
        <v>9.9000000000000008E-3</v>
      </c>
      <c r="F172" s="19">
        <v>7.1800000000000003E-2</v>
      </c>
      <c r="G172" s="18"/>
    </row>
    <row r="173" spans="1:7" x14ac:dyDescent="0.3">
      <c r="A173" s="2">
        <v>24898</v>
      </c>
      <c r="B173" s="17">
        <v>196803</v>
      </c>
      <c r="C173" s="17">
        <v>0.14307</v>
      </c>
      <c r="D173" s="19">
        <v>1.0500000000000001E-2</v>
      </c>
      <c r="E173" s="19">
        <v>2.0500000000000001E-2</v>
      </c>
      <c r="F173" s="19">
        <v>7.1400000000000005E-2</v>
      </c>
      <c r="G173" s="18"/>
    </row>
    <row r="174" spans="1:7" x14ac:dyDescent="0.3">
      <c r="A174" s="2">
        <v>24929</v>
      </c>
      <c r="B174" s="17">
        <v>196804</v>
      </c>
      <c r="C174" s="17">
        <v>0.14541999999999999</v>
      </c>
      <c r="D174" s="19">
        <v>1.6400000000000001E-2</v>
      </c>
      <c r="E174" s="19">
        <v>3.73E-2</v>
      </c>
      <c r="F174" s="19">
        <v>8.48E-2</v>
      </c>
      <c r="G174" s="18"/>
    </row>
    <row r="175" spans="1:7" x14ac:dyDescent="0.3">
      <c r="A175" s="2">
        <v>24959</v>
      </c>
      <c r="B175" s="17">
        <v>196805</v>
      </c>
      <c r="C175" s="17">
        <v>0.14638999999999999</v>
      </c>
      <c r="D175" s="19">
        <v>6.7000000000000002E-3</v>
      </c>
      <c r="E175" s="19">
        <v>4.4200000000000003E-2</v>
      </c>
      <c r="F175" s="19">
        <v>8.5199999999999998E-2</v>
      </c>
      <c r="G175" s="18"/>
    </row>
    <row r="176" spans="1:7" x14ac:dyDescent="0.3">
      <c r="A176" s="2">
        <v>24990</v>
      </c>
      <c r="B176" s="17">
        <v>196806</v>
      </c>
      <c r="C176" s="17">
        <v>0.14695</v>
      </c>
      <c r="D176" s="19">
        <v>3.8E-3</v>
      </c>
      <c r="E176" s="19">
        <v>4.82E-2</v>
      </c>
      <c r="F176" s="19">
        <v>7.0400000000000004E-2</v>
      </c>
      <c r="G176" s="18"/>
    </row>
    <row r="177" spans="1:7" x14ac:dyDescent="0.3">
      <c r="A177" s="2">
        <v>25020</v>
      </c>
      <c r="B177" s="17">
        <v>196807</v>
      </c>
      <c r="C177" s="17">
        <v>0.14812</v>
      </c>
      <c r="D177" s="19">
        <v>8.0000000000000002E-3</v>
      </c>
      <c r="E177" s="19">
        <v>5.6599999999999998E-2</v>
      </c>
      <c r="F177" s="19">
        <v>7.7299999999999994E-2</v>
      </c>
      <c r="G177" s="18"/>
    </row>
    <row r="178" spans="1:7" x14ac:dyDescent="0.3">
      <c r="A178" s="2">
        <v>25051</v>
      </c>
      <c r="B178" s="17">
        <v>196808</v>
      </c>
      <c r="C178" s="17">
        <v>0.14777000000000001</v>
      </c>
      <c r="D178" s="19">
        <v>-2.3999999999999998E-3</v>
      </c>
      <c r="E178" s="19">
        <v>5.4100000000000002E-2</v>
      </c>
      <c r="F178" s="19">
        <v>7.6499999999999999E-2</v>
      </c>
      <c r="G178" s="18"/>
    </row>
    <row r="179" spans="1:7" x14ac:dyDescent="0.3">
      <c r="A179" s="2">
        <v>25082</v>
      </c>
      <c r="B179" s="17">
        <v>196809</v>
      </c>
      <c r="C179" s="17">
        <v>0.14796999999999999</v>
      </c>
      <c r="D179" s="19">
        <v>1.2999999999999999E-3</v>
      </c>
      <c r="E179" s="19">
        <v>5.5500000000000001E-2</v>
      </c>
      <c r="F179" s="19">
        <v>7.4300000000000005E-2</v>
      </c>
      <c r="G179" s="18"/>
    </row>
    <row r="180" spans="1:7" x14ac:dyDescent="0.3">
      <c r="A180" s="2">
        <v>25112</v>
      </c>
      <c r="B180" s="17">
        <v>196810</v>
      </c>
      <c r="C180" s="17">
        <v>0.14848</v>
      </c>
      <c r="D180" s="19">
        <v>3.5000000000000001E-3</v>
      </c>
      <c r="E180" s="19">
        <v>5.91E-2</v>
      </c>
      <c r="F180" s="19">
        <v>6.9699999999999998E-2</v>
      </c>
      <c r="G180" s="18"/>
    </row>
    <row r="181" spans="1:7" x14ac:dyDescent="0.3">
      <c r="A181" s="2">
        <v>25143</v>
      </c>
      <c r="B181" s="17">
        <v>196811</v>
      </c>
      <c r="C181" s="17">
        <v>0.14951</v>
      </c>
      <c r="D181" s="19">
        <v>7.0000000000000001E-3</v>
      </c>
      <c r="E181" s="19">
        <v>6.6500000000000004E-2</v>
      </c>
      <c r="F181" s="19">
        <v>7.1199999999999999E-2</v>
      </c>
      <c r="G181" s="18"/>
    </row>
    <row r="182" spans="1:7" x14ac:dyDescent="0.3">
      <c r="A182" s="2">
        <v>25173</v>
      </c>
      <c r="B182" s="17">
        <v>196812</v>
      </c>
      <c r="C182" s="17">
        <v>0.14932000000000001</v>
      </c>
      <c r="D182" s="19">
        <v>-1.2999999999999999E-3</v>
      </c>
      <c r="E182" s="19">
        <v>6.5100000000000005E-2</v>
      </c>
      <c r="F182" s="19">
        <v>6.5100000000000005E-2</v>
      </c>
      <c r="G182" s="18"/>
    </row>
    <row r="183" spans="1:7" x14ac:dyDescent="0.3">
      <c r="A183" s="2">
        <v>25204</v>
      </c>
      <c r="B183" s="17">
        <v>196901</v>
      </c>
      <c r="C183" s="17">
        <v>0.15107999999999999</v>
      </c>
      <c r="D183" s="19">
        <v>1.18E-2</v>
      </c>
      <c r="E183" s="19">
        <v>1.18E-2</v>
      </c>
      <c r="F183" s="19">
        <v>6.7100000000000007E-2</v>
      </c>
      <c r="G183" s="18"/>
    </row>
    <row r="184" spans="1:7" x14ac:dyDescent="0.3">
      <c r="A184" s="2">
        <v>25235</v>
      </c>
      <c r="B184" s="17">
        <v>196902</v>
      </c>
      <c r="C184" s="17">
        <v>0.15065000000000001</v>
      </c>
      <c r="D184" s="19">
        <v>-2.8999999999999998E-3</v>
      </c>
      <c r="E184" s="19">
        <v>8.8999999999999999E-3</v>
      </c>
      <c r="F184" s="19">
        <v>6.4100000000000004E-2</v>
      </c>
      <c r="G184" s="18"/>
    </row>
    <row r="185" spans="1:7" x14ac:dyDescent="0.3">
      <c r="A185" s="2">
        <v>25263</v>
      </c>
      <c r="B185" s="17">
        <v>196903</v>
      </c>
      <c r="C185" s="17">
        <v>0.15189</v>
      </c>
      <c r="D185" s="19">
        <v>8.3000000000000001E-3</v>
      </c>
      <c r="E185" s="19">
        <v>1.72E-2</v>
      </c>
      <c r="F185" s="19">
        <v>6.1699999999999998E-2</v>
      </c>
      <c r="G185" s="18"/>
    </row>
    <row r="186" spans="1:7" x14ac:dyDescent="0.3">
      <c r="A186" s="2">
        <v>25294</v>
      </c>
      <c r="B186" s="17">
        <v>196904</v>
      </c>
      <c r="C186" s="17">
        <v>0.15440999999999999</v>
      </c>
      <c r="D186" s="19">
        <v>1.66E-2</v>
      </c>
      <c r="E186" s="19">
        <v>3.4099999999999998E-2</v>
      </c>
      <c r="F186" s="19">
        <v>6.1800000000000001E-2</v>
      </c>
      <c r="G186" s="18"/>
    </row>
    <row r="187" spans="1:7" x14ac:dyDescent="0.3">
      <c r="A187" s="2">
        <v>25324</v>
      </c>
      <c r="B187" s="17">
        <v>196905</v>
      </c>
      <c r="C187" s="17">
        <v>0.15579000000000001</v>
      </c>
      <c r="D187" s="19">
        <v>8.8999999999999999E-3</v>
      </c>
      <c r="E187" s="19">
        <v>4.3400000000000001E-2</v>
      </c>
      <c r="F187" s="19">
        <v>6.4199999999999993E-2</v>
      </c>
      <c r="G187" s="18"/>
    </row>
    <row r="188" spans="1:7" x14ac:dyDescent="0.3">
      <c r="A188" s="2">
        <v>25355</v>
      </c>
      <c r="B188" s="17">
        <v>196906</v>
      </c>
      <c r="C188" s="17">
        <v>0.15662000000000001</v>
      </c>
      <c r="D188" s="19">
        <v>5.4000000000000003E-3</v>
      </c>
      <c r="E188" s="19">
        <v>4.8899999999999999E-2</v>
      </c>
      <c r="F188" s="19">
        <v>6.5799999999999997E-2</v>
      </c>
      <c r="G188" s="18"/>
    </row>
    <row r="189" spans="1:7" x14ac:dyDescent="0.3">
      <c r="A189" s="2">
        <v>25385</v>
      </c>
      <c r="B189" s="17">
        <v>196907</v>
      </c>
      <c r="C189" s="17">
        <v>0.15723999999999999</v>
      </c>
      <c r="D189" s="19">
        <v>4.0000000000000001E-3</v>
      </c>
      <c r="E189" s="19">
        <v>5.3100000000000001E-2</v>
      </c>
      <c r="F189" s="19">
        <v>6.1600000000000002E-2</v>
      </c>
      <c r="G189" s="18"/>
    </row>
    <row r="190" spans="1:7" x14ac:dyDescent="0.3">
      <c r="A190" s="2">
        <v>25416</v>
      </c>
      <c r="B190" s="17">
        <v>196908</v>
      </c>
      <c r="C190" s="17">
        <v>0.15783</v>
      </c>
      <c r="D190" s="19">
        <v>3.7000000000000002E-3</v>
      </c>
      <c r="E190" s="19">
        <v>5.7000000000000002E-2</v>
      </c>
      <c r="F190" s="19">
        <v>6.8099999999999994E-2</v>
      </c>
      <c r="G190" s="18"/>
    </row>
    <row r="191" spans="1:7" x14ac:dyDescent="0.3">
      <c r="A191" s="2">
        <v>25447</v>
      </c>
      <c r="B191" s="17">
        <v>196909</v>
      </c>
      <c r="C191" s="17">
        <v>0.15884999999999999</v>
      </c>
      <c r="D191" s="19">
        <v>6.4999999999999997E-3</v>
      </c>
      <c r="E191" s="19">
        <v>6.3899999999999998E-2</v>
      </c>
      <c r="F191" s="19">
        <v>7.3499999999999996E-2</v>
      </c>
      <c r="G191" s="18"/>
    </row>
    <row r="192" spans="1:7" x14ac:dyDescent="0.3">
      <c r="A192" s="2">
        <v>25477</v>
      </c>
      <c r="B192" s="17">
        <v>196910</v>
      </c>
      <c r="C192" s="17">
        <v>0.16091</v>
      </c>
      <c r="D192" s="19">
        <v>1.29E-2</v>
      </c>
      <c r="E192" s="19">
        <v>7.7600000000000002E-2</v>
      </c>
      <c r="F192" s="19">
        <v>8.3699999999999997E-2</v>
      </c>
      <c r="G192" s="18"/>
    </row>
    <row r="193" spans="1:7" x14ac:dyDescent="0.3">
      <c r="A193" s="2">
        <v>25508</v>
      </c>
      <c r="B193" s="17">
        <v>196911</v>
      </c>
      <c r="C193" s="17">
        <v>0.16131000000000001</v>
      </c>
      <c r="D193" s="19">
        <v>2.5000000000000001E-3</v>
      </c>
      <c r="E193" s="19">
        <v>8.0399999999999999E-2</v>
      </c>
      <c r="F193" s="19">
        <v>7.8899999999999998E-2</v>
      </c>
      <c r="G193" s="18"/>
    </row>
    <row r="194" spans="1:7" x14ac:dyDescent="0.3">
      <c r="A194" s="2">
        <v>25538</v>
      </c>
      <c r="B194" s="17">
        <v>196912</v>
      </c>
      <c r="C194" s="17">
        <v>0.16220000000000001</v>
      </c>
      <c r="D194" s="19">
        <v>5.4999999999999997E-3</v>
      </c>
      <c r="E194" s="19">
        <v>8.6300000000000002E-2</v>
      </c>
      <c r="F194" s="19">
        <v>8.6300000000000002E-2</v>
      </c>
      <c r="G194" s="18"/>
    </row>
    <row r="195" spans="1:7" x14ac:dyDescent="0.3">
      <c r="A195" s="2">
        <v>25569</v>
      </c>
      <c r="B195" s="17">
        <v>197001</v>
      </c>
      <c r="C195" s="17">
        <v>0.16220000000000001</v>
      </c>
      <c r="D195" s="19">
        <v>0</v>
      </c>
      <c r="E195" s="19">
        <v>0</v>
      </c>
      <c r="F195" s="19">
        <v>7.3599999999999999E-2</v>
      </c>
      <c r="G195" s="18"/>
    </row>
    <row r="196" spans="1:7" x14ac:dyDescent="0.3">
      <c r="A196" s="2">
        <v>25600</v>
      </c>
      <c r="B196" s="17">
        <v>197002</v>
      </c>
      <c r="C196" s="17">
        <v>0.16223000000000001</v>
      </c>
      <c r="D196" s="19">
        <v>2.0000000000000001E-4</v>
      </c>
      <c r="E196" s="19">
        <v>2.0000000000000001E-4</v>
      </c>
      <c r="F196" s="19">
        <v>7.6899999999999996E-2</v>
      </c>
      <c r="G196" s="18"/>
    </row>
    <row r="197" spans="1:7" x14ac:dyDescent="0.3">
      <c r="A197" s="2">
        <v>25628</v>
      </c>
      <c r="B197" s="17">
        <v>197003</v>
      </c>
      <c r="C197" s="17">
        <v>0.16361000000000001</v>
      </c>
      <c r="D197" s="19">
        <v>8.5000000000000006E-3</v>
      </c>
      <c r="E197" s="19">
        <v>8.6999999999999994E-3</v>
      </c>
      <c r="F197" s="19">
        <v>7.7200000000000005E-2</v>
      </c>
      <c r="G197" s="18"/>
    </row>
    <row r="198" spans="1:7" x14ac:dyDescent="0.3">
      <c r="A198" s="2">
        <v>25659</v>
      </c>
      <c r="B198" s="17">
        <v>197004</v>
      </c>
      <c r="C198" s="17">
        <v>0.16588</v>
      </c>
      <c r="D198" s="19">
        <v>1.3899999999999999E-2</v>
      </c>
      <c r="E198" s="19">
        <v>2.2700000000000001E-2</v>
      </c>
      <c r="F198" s="19">
        <v>7.4300000000000005E-2</v>
      </c>
      <c r="G198" s="18"/>
    </row>
    <row r="199" spans="1:7" x14ac:dyDescent="0.3">
      <c r="A199" s="2">
        <v>25689</v>
      </c>
      <c r="B199" s="17">
        <v>197005</v>
      </c>
      <c r="C199" s="17">
        <v>0.16671</v>
      </c>
      <c r="D199" s="19">
        <v>5.0000000000000001E-3</v>
      </c>
      <c r="E199" s="19">
        <v>2.7799999999999998E-2</v>
      </c>
      <c r="F199" s="19">
        <v>7.0099999999999996E-2</v>
      </c>
      <c r="G199" s="18"/>
    </row>
    <row r="200" spans="1:7" x14ac:dyDescent="0.3">
      <c r="A200" s="2">
        <v>25720</v>
      </c>
      <c r="B200" s="17">
        <v>197006</v>
      </c>
      <c r="C200" s="17">
        <v>0.16847000000000001</v>
      </c>
      <c r="D200" s="19">
        <v>1.0500000000000001E-2</v>
      </c>
      <c r="E200" s="19">
        <v>3.8699999999999998E-2</v>
      </c>
      <c r="F200" s="19">
        <v>7.5600000000000001E-2</v>
      </c>
      <c r="G200" s="18"/>
    </row>
    <row r="201" spans="1:7" x14ac:dyDescent="0.3">
      <c r="A201" s="2">
        <v>25750</v>
      </c>
      <c r="B201" s="17">
        <v>197007</v>
      </c>
      <c r="C201" s="17">
        <v>0.16894000000000001</v>
      </c>
      <c r="D201" s="19">
        <v>2.8E-3</v>
      </c>
      <c r="E201" s="19">
        <v>4.1599999999999998E-2</v>
      </c>
      <c r="F201" s="19">
        <v>7.4399999999999994E-2</v>
      </c>
      <c r="G201" s="18"/>
    </row>
    <row r="202" spans="1:7" x14ac:dyDescent="0.3">
      <c r="A202" s="2">
        <v>25781</v>
      </c>
      <c r="B202" s="17">
        <v>197008</v>
      </c>
      <c r="C202" s="17">
        <v>0.16797000000000001</v>
      </c>
      <c r="D202" s="19">
        <v>-5.7999999999999996E-3</v>
      </c>
      <c r="E202" s="19">
        <v>3.56E-2</v>
      </c>
      <c r="F202" s="19">
        <v>6.4299999999999996E-2</v>
      </c>
      <c r="G202" s="18"/>
    </row>
    <row r="203" spans="1:7" x14ac:dyDescent="0.3">
      <c r="A203" s="2">
        <v>25812</v>
      </c>
      <c r="B203" s="17">
        <v>197009</v>
      </c>
      <c r="C203" s="17">
        <v>0.16919000000000001</v>
      </c>
      <c r="D203" s="19">
        <v>7.3000000000000001E-3</v>
      </c>
      <c r="E203" s="19">
        <v>4.3099999999999999E-2</v>
      </c>
      <c r="F203" s="19">
        <v>6.5100000000000005E-2</v>
      </c>
      <c r="G203" s="18"/>
    </row>
    <row r="204" spans="1:7" x14ac:dyDescent="0.3">
      <c r="A204" s="2">
        <v>25842</v>
      </c>
      <c r="B204" s="17">
        <v>197010</v>
      </c>
      <c r="C204" s="17">
        <v>0.16930000000000001</v>
      </c>
      <c r="D204" s="19">
        <v>6.9999999999999999E-4</v>
      </c>
      <c r="E204" s="19">
        <v>4.3799999999999999E-2</v>
      </c>
      <c r="F204" s="19">
        <v>5.2200000000000003E-2</v>
      </c>
      <c r="G204" s="18"/>
    </row>
    <row r="205" spans="1:7" x14ac:dyDescent="0.3">
      <c r="A205" s="2">
        <v>25873</v>
      </c>
      <c r="B205" s="17">
        <v>197011</v>
      </c>
      <c r="C205" s="17">
        <v>0.17119000000000001</v>
      </c>
      <c r="D205" s="19">
        <v>1.12E-2</v>
      </c>
      <c r="E205" s="19">
        <v>5.5500000000000001E-2</v>
      </c>
      <c r="F205" s="19">
        <v>6.1199999999999997E-2</v>
      </c>
      <c r="G205" s="18"/>
    </row>
    <row r="206" spans="1:7" x14ac:dyDescent="0.3">
      <c r="A206" s="2">
        <v>25903</v>
      </c>
      <c r="B206" s="17">
        <v>197012</v>
      </c>
      <c r="C206" s="17">
        <v>0.17287</v>
      </c>
      <c r="D206" s="19">
        <v>9.7999999999999997E-3</v>
      </c>
      <c r="E206" s="19">
        <v>6.5799999999999997E-2</v>
      </c>
      <c r="F206" s="19">
        <v>6.5799999999999997E-2</v>
      </c>
      <c r="G206" s="18"/>
    </row>
    <row r="207" spans="1:7" x14ac:dyDescent="0.3">
      <c r="A207" s="2">
        <v>25934</v>
      </c>
      <c r="B207" s="17">
        <v>197101</v>
      </c>
      <c r="C207" s="17">
        <v>0.17560000000000001</v>
      </c>
      <c r="D207" s="19">
        <v>1.5800000000000002E-2</v>
      </c>
      <c r="E207" s="19">
        <v>1.5800000000000002E-2</v>
      </c>
      <c r="F207" s="19">
        <v>8.2600000000000007E-2</v>
      </c>
      <c r="G207" s="18"/>
    </row>
    <row r="208" spans="1:7" x14ac:dyDescent="0.3">
      <c r="A208" s="2">
        <v>25965</v>
      </c>
      <c r="B208" s="17">
        <v>197102</v>
      </c>
      <c r="C208" s="17">
        <v>0.17707999999999999</v>
      </c>
      <c r="D208" s="19">
        <v>8.3999999999999995E-3</v>
      </c>
      <c r="E208" s="19">
        <v>2.4299999999999999E-2</v>
      </c>
      <c r="F208" s="19">
        <v>9.1499999999999998E-2</v>
      </c>
      <c r="G208" s="18"/>
    </row>
    <row r="209" spans="1:7" x14ac:dyDescent="0.3">
      <c r="A209" s="2">
        <v>25993</v>
      </c>
      <c r="B209" s="17">
        <v>197103</v>
      </c>
      <c r="C209" s="17">
        <v>0.17884</v>
      </c>
      <c r="D209" s="19">
        <v>9.9000000000000008E-3</v>
      </c>
      <c r="E209" s="19">
        <v>3.4500000000000003E-2</v>
      </c>
      <c r="F209" s="19">
        <v>9.2999999999999999E-2</v>
      </c>
      <c r="G209" s="18"/>
    </row>
    <row r="210" spans="1:7" x14ac:dyDescent="0.3">
      <c r="A210" s="2">
        <v>26024</v>
      </c>
      <c r="B210" s="17">
        <v>197104</v>
      </c>
      <c r="C210" s="17">
        <v>0.18210000000000001</v>
      </c>
      <c r="D210" s="19">
        <v>1.83E-2</v>
      </c>
      <c r="E210" s="19">
        <v>5.3400000000000003E-2</v>
      </c>
      <c r="F210" s="19">
        <v>9.7799999999999998E-2</v>
      </c>
      <c r="G210" s="18"/>
    </row>
    <row r="211" spans="1:7" x14ac:dyDescent="0.3">
      <c r="A211" s="2">
        <v>26054</v>
      </c>
      <c r="B211" s="17">
        <v>197105</v>
      </c>
      <c r="C211" s="17">
        <v>0.18428</v>
      </c>
      <c r="D211" s="19">
        <v>1.2E-2</v>
      </c>
      <c r="E211" s="19">
        <v>6.6000000000000003E-2</v>
      </c>
      <c r="F211" s="19">
        <v>0.10539999999999999</v>
      </c>
      <c r="G211" s="18"/>
    </row>
    <row r="212" spans="1:7" x14ac:dyDescent="0.3">
      <c r="A212" s="2">
        <v>26085</v>
      </c>
      <c r="B212" s="17">
        <v>197106</v>
      </c>
      <c r="C212" s="17">
        <v>0.18531</v>
      </c>
      <c r="D212" s="19">
        <v>5.5999999999999999E-3</v>
      </c>
      <c r="E212" s="19">
        <v>7.1999999999999995E-2</v>
      </c>
      <c r="F212" s="19">
        <v>0.1</v>
      </c>
      <c r="G212" s="18"/>
    </row>
    <row r="213" spans="1:7" x14ac:dyDescent="0.3">
      <c r="A213" s="2">
        <v>26115</v>
      </c>
      <c r="B213" s="17">
        <v>197107</v>
      </c>
      <c r="C213" s="17">
        <v>0.18784999999999999</v>
      </c>
      <c r="D213" s="19">
        <v>1.37E-2</v>
      </c>
      <c r="E213" s="19">
        <v>8.6699999999999999E-2</v>
      </c>
      <c r="F213" s="19">
        <v>0.1119</v>
      </c>
      <c r="G213" s="18"/>
    </row>
    <row r="214" spans="1:7" x14ac:dyDescent="0.3">
      <c r="A214" s="2">
        <v>26146</v>
      </c>
      <c r="B214" s="17">
        <v>197108</v>
      </c>
      <c r="C214" s="17">
        <v>0.18986</v>
      </c>
      <c r="D214" s="19">
        <v>1.0699999999999999E-2</v>
      </c>
      <c r="E214" s="19">
        <v>9.8299999999999998E-2</v>
      </c>
      <c r="F214" s="19">
        <v>0.1303</v>
      </c>
      <c r="G214" s="18"/>
    </row>
    <row r="215" spans="1:7" x14ac:dyDescent="0.3">
      <c r="A215" s="2">
        <v>26177</v>
      </c>
      <c r="B215" s="17">
        <v>197109</v>
      </c>
      <c r="C215" s="17">
        <v>0.19142000000000001</v>
      </c>
      <c r="D215" s="19">
        <v>8.2000000000000007E-3</v>
      </c>
      <c r="E215" s="19">
        <v>0.10730000000000001</v>
      </c>
      <c r="F215" s="19">
        <v>0.13139999999999999</v>
      </c>
      <c r="G215" s="18"/>
    </row>
    <row r="216" spans="1:7" x14ac:dyDescent="0.3">
      <c r="A216" s="2">
        <v>26207</v>
      </c>
      <c r="B216" s="17">
        <v>197110</v>
      </c>
      <c r="C216" s="17">
        <v>0.19411</v>
      </c>
      <c r="D216" s="19">
        <v>1.41E-2</v>
      </c>
      <c r="E216" s="19">
        <v>0.12280000000000001</v>
      </c>
      <c r="F216" s="19">
        <v>0.14649999999999999</v>
      </c>
      <c r="G216" s="18"/>
    </row>
    <row r="217" spans="1:7" x14ac:dyDescent="0.3">
      <c r="A217" s="2">
        <v>26238</v>
      </c>
      <c r="B217" s="17">
        <v>197111</v>
      </c>
      <c r="C217" s="17">
        <v>0.19619</v>
      </c>
      <c r="D217" s="19">
        <v>1.0699999999999999E-2</v>
      </c>
      <c r="E217" s="19">
        <v>0.13489999999999999</v>
      </c>
      <c r="F217" s="19">
        <v>0.14599999999999999</v>
      </c>
      <c r="G217" s="18"/>
    </row>
    <row r="218" spans="1:7" x14ac:dyDescent="0.3">
      <c r="A218" s="2">
        <v>26268</v>
      </c>
      <c r="B218" s="17">
        <v>197112</v>
      </c>
      <c r="C218" s="17">
        <v>0.19713</v>
      </c>
      <c r="D218" s="19">
        <v>4.7999999999999996E-3</v>
      </c>
      <c r="E218" s="19">
        <v>0.14030000000000001</v>
      </c>
      <c r="F218" s="19">
        <v>0.14030000000000001</v>
      </c>
      <c r="G218" s="18"/>
    </row>
    <row r="219" spans="1:7" x14ac:dyDescent="0.3">
      <c r="A219" s="2">
        <v>26299</v>
      </c>
      <c r="B219" s="17">
        <v>197201</v>
      </c>
      <c r="C219" s="17">
        <v>0.19930999999999999</v>
      </c>
      <c r="D219" s="19">
        <v>1.0999999999999999E-2</v>
      </c>
      <c r="E219" s="19">
        <v>1.0999999999999999E-2</v>
      </c>
      <c r="F219" s="19">
        <v>0.13500000000000001</v>
      </c>
      <c r="G219" s="18"/>
    </row>
    <row r="220" spans="1:7" x14ac:dyDescent="0.3">
      <c r="A220" s="2">
        <v>26330</v>
      </c>
      <c r="B220" s="17">
        <v>197202</v>
      </c>
      <c r="C220" s="17">
        <v>0.2016</v>
      </c>
      <c r="D220" s="19">
        <v>1.15E-2</v>
      </c>
      <c r="E220" s="19">
        <v>2.2700000000000001E-2</v>
      </c>
      <c r="F220" s="19">
        <v>0.1384</v>
      </c>
      <c r="G220" s="18"/>
    </row>
    <row r="221" spans="1:7" x14ac:dyDescent="0.3">
      <c r="A221" s="2">
        <v>26359</v>
      </c>
      <c r="B221" s="17">
        <v>197203</v>
      </c>
      <c r="C221" s="17">
        <v>0.20357</v>
      </c>
      <c r="D221" s="19">
        <v>9.7999999999999997E-3</v>
      </c>
      <c r="E221" s="19">
        <v>3.27E-2</v>
      </c>
      <c r="F221" s="19">
        <v>0.13830000000000001</v>
      </c>
      <c r="G221" s="18"/>
    </row>
    <row r="222" spans="1:7" x14ac:dyDescent="0.3">
      <c r="A222" s="2">
        <v>26390</v>
      </c>
      <c r="B222" s="17">
        <v>197204</v>
      </c>
      <c r="C222" s="17">
        <v>0.20660999999999999</v>
      </c>
      <c r="D222" s="19">
        <v>1.49E-2</v>
      </c>
      <c r="E222" s="19">
        <v>4.8099999999999997E-2</v>
      </c>
      <c r="F222" s="19">
        <v>0.1346</v>
      </c>
      <c r="G222" s="18"/>
    </row>
    <row r="223" spans="1:7" x14ac:dyDescent="0.3">
      <c r="A223" s="2">
        <v>26420</v>
      </c>
      <c r="B223" s="17">
        <v>197205</v>
      </c>
      <c r="C223" s="17">
        <v>0.20827000000000001</v>
      </c>
      <c r="D223" s="19">
        <v>8.0000000000000002E-3</v>
      </c>
      <c r="E223" s="19">
        <v>5.6500000000000002E-2</v>
      </c>
      <c r="F223" s="19">
        <v>0.13020000000000001</v>
      </c>
      <c r="G223" s="18"/>
    </row>
    <row r="224" spans="1:7" x14ac:dyDescent="0.3">
      <c r="A224" s="2">
        <v>26451</v>
      </c>
      <c r="B224" s="17">
        <v>197206</v>
      </c>
      <c r="C224" s="17">
        <v>0.21046000000000001</v>
      </c>
      <c r="D224" s="19">
        <v>1.0500000000000001E-2</v>
      </c>
      <c r="E224" s="19">
        <v>6.7599999999999993E-2</v>
      </c>
      <c r="F224" s="19">
        <v>0.13569999999999999</v>
      </c>
      <c r="G224" s="18"/>
    </row>
    <row r="225" spans="1:7" x14ac:dyDescent="0.3">
      <c r="A225" s="2">
        <v>26481</v>
      </c>
      <c r="B225" s="17">
        <v>197207</v>
      </c>
      <c r="C225" s="17">
        <v>0.21292</v>
      </c>
      <c r="D225" s="19">
        <v>1.17E-2</v>
      </c>
      <c r="E225" s="19">
        <v>8.0100000000000005E-2</v>
      </c>
      <c r="F225" s="19">
        <v>0.13339999999999999</v>
      </c>
      <c r="G225" s="18"/>
    </row>
    <row r="226" spans="1:7" x14ac:dyDescent="0.3">
      <c r="A226" s="2">
        <v>26512</v>
      </c>
      <c r="B226" s="17">
        <v>197208</v>
      </c>
      <c r="C226" s="17">
        <v>0.21435999999999999</v>
      </c>
      <c r="D226" s="19">
        <v>6.7999999999999996E-3</v>
      </c>
      <c r="E226" s="19">
        <v>8.7400000000000005E-2</v>
      </c>
      <c r="F226" s="19">
        <v>0.129</v>
      </c>
      <c r="G226" s="18"/>
    </row>
    <row r="227" spans="1:7" x14ac:dyDescent="0.3">
      <c r="A227" s="2">
        <v>26543</v>
      </c>
      <c r="B227" s="17">
        <v>197209</v>
      </c>
      <c r="C227" s="17">
        <v>0.21745999999999999</v>
      </c>
      <c r="D227" s="19">
        <v>1.4500000000000001E-2</v>
      </c>
      <c r="E227" s="19">
        <v>0.1031</v>
      </c>
      <c r="F227" s="19">
        <v>0.13600000000000001</v>
      </c>
      <c r="G227" s="18"/>
    </row>
    <row r="228" spans="1:7" x14ac:dyDescent="0.3">
      <c r="A228" s="2">
        <v>26573</v>
      </c>
      <c r="B228" s="17">
        <v>197210</v>
      </c>
      <c r="C228" s="17">
        <v>0.22173999999999999</v>
      </c>
      <c r="D228" s="19">
        <v>1.9699999999999999E-2</v>
      </c>
      <c r="E228" s="19">
        <v>0.12479999999999999</v>
      </c>
      <c r="F228" s="19">
        <v>0.1424</v>
      </c>
      <c r="G228" s="18"/>
    </row>
    <row r="229" spans="1:7" x14ac:dyDescent="0.3">
      <c r="A229" s="2">
        <v>26604</v>
      </c>
      <c r="B229" s="17">
        <v>197211</v>
      </c>
      <c r="C229" s="17">
        <v>0.22425999999999999</v>
      </c>
      <c r="D229" s="19">
        <v>1.1299999999999999E-2</v>
      </c>
      <c r="E229" s="19">
        <v>0.1376</v>
      </c>
      <c r="F229" s="19">
        <v>0.1431</v>
      </c>
      <c r="G229" s="18"/>
    </row>
    <row r="230" spans="1:7" x14ac:dyDescent="0.3">
      <c r="A230" s="2">
        <v>26634</v>
      </c>
      <c r="B230" s="17">
        <v>197212</v>
      </c>
      <c r="C230" s="17">
        <v>0.22470999999999999</v>
      </c>
      <c r="D230" s="19">
        <v>2E-3</v>
      </c>
      <c r="E230" s="19">
        <v>0.1399</v>
      </c>
      <c r="F230" s="19">
        <v>0.1399</v>
      </c>
      <c r="G230" s="18"/>
    </row>
    <row r="231" spans="1:7" x14ac:dyDescent="0.3">
      <c r="A231" s="2">
        <v>26665</v>
      </c>
      <c r="B231" s="17">
        <v>197301</v>
      </c>
      <c r="C231" s="17">
        <v>0.22711000000000001</v>
      </c>
      <c r="D231" s="19">
        <v>1.0699999999999999E-2</v>
      </c>
      <c r="E231" s="19">
        <v>1.0699999999999999E-2</v>
      </c>
      <c r="F231" s="19">
        <v>0.13950000000000001</v>
      </c>
      <c r="G231" s="18"/>
    </row>
    <row r="232" spans="1:7" x14ac:dyDescent="0.3">
      <c r="A232" s="2">
        <v>26696</v>
      </c>
      <c r="B232" s="17">
        <v>197302</v>
      </c>
      <c r="C232" s="17">
        <v>0.23171</v>
      </c>
      <c r="D232" s="19">
        <v>2.0199999999999999E-2</v>
      </c>
      <c r="E232" s="19">
        <v>3.1099999999999999E-2</v>
      </c>
      <c r="F232" s="19">
        <v>0.14940000000000001</v>
      </c>
      <c r="G232" s="18"/>
    </row>
    <row r="233" spans="1:7" x14ac:dyDescent="0.3">
      <c r="A233" s="2">
        <v>26724</v>
      </c>
      <c r="B233" s="17">
        <v>197303</v>
      </c>
      <c r="C233" s="17">
        <v>0.23971999999999999</v>
      </c>
      <c r="D233" s="19">
        <v>3.4599999999999999E-2</v>
      </c>
      <c r="E233" s="19">
        <v>6.6799999999999998E-2</v>
      </c>
      <c r="F233" s="19">
        <v>0.17749999999999999</v>
      </c>
      <c r="G233" s="18"/>
    </row>
    <row r="234" spans="1:7" x14ac:dyDescent="0.3">
      <c r="A234" s="2">
        <v>26755</v>
      </c>
      <c r="B234" s="17">
        <v>197304</v>
      </c>
      <c r="C234" s="17">
        <v>0.24812000000000001</v>
      </c>
      <c r="D234" s="19">
        <v>3.5099999999999999E-2</v>
      </c>
      <c r="E234" s="19">
        <v>0.1042</v>
      </c>
      <c r="F234" s="19">
        <v>0.2009</v>
      </c>
      <c r="G234" s="18"/>
    </row>
    <row r="235" spans="1:7" x14ac:dyDescent="0.3">
      <c r="A235" s="2">
        <v>26785</v>
      </c>
      <c r="B235" s="17">
        <v>197305</v>
      </c>
      <c r="C235" s="17">
        <v>0.25555</v>
      </c>
      <c r="D235" s="19">
        <v>2.9899999999999999E-2</v>
      </c>
      <c r="E235" s="19">
        <v>0.13719999999999999</v>
      </c>
      <c r="F235" s="19">
        <v>0.22700000000000001</v>
      </c>
      <c r="G235" s="18"/>
    </row>
    <row r="236" spans="1:7" x14ac:dyDescent="0.3">
      <c r="A236" s="2">
        <v>26816</v>
      </c>
      <c r="B236" s="17">
        <v>197306</v>
      </c>
      <c r="C236" s="17">
        <v>0.26049</v>
      </c>
      <c r="D236" s="19">
        <v>1.9300000000000001E-2</v>
      </c>
      <c r="E236" s="19">
        <v>0.15920000000000001</v>
      </c>
      <c r="F236" s="19">
        <v>0.23769999999999999</v>
      </c>
      <c r="G236" s="18"/>
    </row>
    <row r="237" spans="1:7" x14ac:dyDescent="0.3">
      <c r="A237" s="2">
        <v>26846</v>
      </c>
      <c r="B237" s="17">
        <v>197307</v>
      </c>
      <c r="C237" s="17">
        <v>0.26567000000000002</v>
      </c>
      <c r="D237" s="19">
        <v>1.9900000000000001E-2</v>
      </c>
      <c r="E237" s="19">
        <v>0.18229999999999999</v>
      </c>
      <c r="F237" s="19">
        <v>0.24779999999999999</v>
      </c>
      <c r="G237" s="18"/>
    </row>
    <row r="238" spans="1:7" x14ac:dyDescent="0.3">
      <c r="A238" s="2">
        <v>26877</v>
      </c>
      <c r="B238" s="17">
        <v>197308</v>
      </c>
      <c r="C238" s="17">
        <v>0.26458999999999999</v>
      </c>
      <c r="D238" s="19">
        <v>-4.1000000000000003E-3</v>
      </c>
      <c r="E238" s="19">
        <v>0.17749999999999999</v>
      </c>
      <c r="F238" s="19">
        <v>0.2344</v>
      </c>
      <c r="G238" s="18"/>
    </row>
    <row r="239" spans="1:7" x14ac:dyDescent="0.3">
      <c r="A239" s="2">
        <v>26908</v>
      </c>
      <c r="B239" s="17">
        <v>197309</v>
      </c>
      <c r="C239" s="17">
        <v>0.26824999999999999</v>
      </c>
      <c r="D239" s="19">
        <v>1.38E-2</v>
      </c>
      <c r="E239" s="19">
        <v>0.19370000000000001</v>
      </c>
      <c r="F239" s="19">
        <v>0.2336</v>
      </c>
      <c r="G239" s="18"/>
    </row>
    <row r="240" spans="1:7" x14ac:dyDescent="0.3">
      <c r="A240" s="2">
        <v>26938</v>
      </c>
      <c r="B240" s="17">
        <v>197310</v>
      </c>
      <c r="C240" s="17">
        <v>0.26973000000000003</v>
      </c>
      <c r="D240" s="19">
        <v>5.4999999999999997E-3</v>
      </c>
      <c r="E240" s="19">
        <v>0.20030000000000001</v>
      </c>
      <c r="F240" s="19">
        <v>0.21640000000000001</v>
      </c>
      <c r="G240" s="18"/>
    </row>
    <row r="241" spans="1:7" x14ac:dyDescent="0.3">
      <c r="A241" s="2">
        <v>26969</v>
      </c>
      <c r="B241" s="17">
        <v>197311</v>
      </c>
      <c r="C241" s="17">
        <v>0.27557999999999999</v>
      </c>
      <c r="D241" s="19">
        <v>2.1700000000000001E-2</v>
      </c>
      <c r="E241" s="19">
        <v>0.22639999999999999</v>
      </c>
      <c r="F241" s="19">
        <v>0.22889999999999999</v>
      </c>
      <c r="G241" s="18"/>
    </row>
    <row r="242" spans="1:7" x14ac:dyDescent="0.3">
      <c r="A242" s="2">
        <v>26999</v>
      </c>
      <c r="B242" s="17">
        <v>197312</v>
      </c>
      <c r="C242" s="17">
        <v>0.27883000000000002</v>
      </c>
      <c r="D242" s="19">
        <v>1.18E-2</v>
      </c>
      <c r="E242" s="19">
        <v>0.24079999999999999</v>
      </c>
      <c r="F242" s="19">
        <v>0.24079999999999999</v>
      </c>
      <c r="G242" s="18"/>
    </row>
    <row r="243" spans="1:7" x14ac:dyDescent="0.3">
      <c r="A243" s="2">
        <v>27030</v>
      </c>
      <c r="B243" s="17">
        <v>197401</v>
      </c>
      <c r="C243" s="17">
        <v>0.28678999999999999</v>
      </c>
      <c r="D243" s="19">
        <v>2.8500000000000001E-2</v>
      </c>
      <c r="E243" s="19">
        <v>2.8500000000000001E-2</v>
      </c>
      <c r="F243" s="19">
        <v>0.26279999999999998</v>
      </c>
      <c r="G243" s="18"/>
    </row>
    <row r="244" spans="1:7" x14ac:dyDescent="0.3">
      <c r="A244" s="2">
        <v>27061</v>
      </c>
      <c r="B244" s="17">
        <v>197402</v>
      </c>
      <c r="C244" s="17">
        <v>0.29405999999999999</v>
      </c>
      <c r="D244" s="19">
        <v>2.5399999999999999E-2</v>
      </c>
      <c r="E244" s="19">
        <v>5.4600000000000003E-2</v>
      </c>
      <c r="F244" s="19">
        <v>0.26910000000000001</v>
      </c>
      <c r="G244" s="18"/>
    </row>
    <row r="245" spans="1:7" x14ac:dyDescent="0.3">
      <c r="A245" s="2">
        <v>27089</v>
      </c>
      <c r="B245" s="17">
        <v>197403</v>
      </c>
      <c r="C245" s="17">
        <v>0.30373</v>
      </c>
      <c r="D245" s="19">
        <v>3.2899999999999999E-2</v>
      </c>
      <c r="E245" s="19">
        <v>8.9300000000000004E-2</v>
      </c>
      <c r="F245" s="19">
        <v>0.26700000000000002</v>
      </c>
      <c r="G245" s="18"/>
    </row>
    <row r="246" spans="1:7" x14ac:dyDescent="0.3">
      <c r="A246" s="2">
        <v>27120</v>
      </c>
      <c r="B246" s="17">
        <v>197404</v>
      </c>
      <c r="C246" s="17">
        <v>0.31197999999999998</v>
      </c>
      <c r="D246" s="19">
        <v>2.7199999999999998E-2</v>
      </c>
      <c r="E246" s="19">
        <v>0.11890000000000001</v>
      </c>
      <c r="F246" s="19">
        <v>0.25729999999999997</v>
      </c>
      <c r="G246" s="18"/>
    </row>
    <row r="247" spans="1:7" x14ac:dyDescent="0.3">
      <c r="A247" s="2">
        <v>27150</v>
      </c>
      <c r="B247" s="17">
        <v>197405</v>
      </c>
      <c r="C247" s="17">
        <v>0.31567000000000001</v>
      </c>
      <c r="D247" s="19">
        <v>1.1900000000000001E-2</v>
      </c>
      <c r="E247" s="19">
        <v>0.1321</v>
      </c>
      <c r="F247" s="19">
        <v>0.23530000000000001</v>
      </c>
      <c r="G247" s="18"/>
    </row>
    <row r="248" spans="1:7" x14ac:dyDescent="0.3">
      <c r="A248" s="2">
        <v>27181</v>
      </c>
      <c r="B248" s="17">
        <v>197406</v>
      </c>
      <c r="C248" s="17">
        <v>0.31896999999999998</v>
      </c>
      <c r="D248" s="19">
        <v>1.04E-2</v>
      </c>
      <c r="E248" s="19">
        <v>0.1439</v>
      </c>
      <c r="F248" s="19">
        <v>0.22450000000000001</v>
      </c>
      <c r="G248" s="18"/>
    </row>
    <row r="249" spans="1:7" x14ac:dyDescent="0.3">
      <c r="A249" s="2">
        <v>27211</v>
      </c>
      <c r="B249" s="17">
        <v>197407</v>
      </c>
      <c r="C249" s="17">
        <v>0.32200000000000001</v>
      </c>
      <c r="D249" s="19">
        <v>9.4999999999999998E-3</v>
      </c>
      <c r="E249" s="19">
        <v>0.15479999999999999</v>
      </c>
      <c r="F249" s="19">
        <v>0.21199999999999999</v>
      </c>
      <c r="G249" s="18"/>
    </row>
    <row r="250" spans="1:7" x14ac:dyDescent="0.3">
      <c r="A250" s="2">
        <v>27242</v>
      </c>
      <c r="B250" s="17">
        <v>197408</v>
      </c>
      <c r="C250" s="17">
        <v>0.32296999999999998</v>
      </c>
      <c r="D250" s="19">
        <v>3.0000000000000001E-3</v>
      </c>
      <c r="E250" s="19">
        <v>0.1583</v>
      </c>
      <c r="F250" s="19">
        <v>0.22059999999999999</v>
      </c>
      <c r="G250" s="18"/>
    </row>
    <row r="251" spans="1:7" x14ac:dyDescent="0.3">
      <c r="A251" s="2">
        <v>27273</v>
      </c>
      <c r="B251" s="17">
        <v>197409</v>
      </c>
      <c r="C251" s="17">
        <v>0.32795999999999997</v>
      </c>
      <c r="D251" s="19">
        <v>1.55E-2</v>
      </c>
      <c r="E251" s="19">
        <v>0.1762</v>
      </c>
      <c r="F251" s="19">
        <v>0.22259999999999999</v>
      </c>
      <c r="G251" s="18"/>
    </row>
    <row r="252" spans="1:7" x14ac:dyDescent="0.3">
      <c r="A252" s="2">
        <v>27303</v>
      </c>
      <c r="B252" s="17">
        <v>197410</v>
      </c>
      <c r="C252" s="17">
        <v>0.34175</v>
      </c>
      <c r="D252" s="19">
        <v>4.2000000000000003E-2</v>
      </c>
      <c r="E252" s="19">
        <v>0.22559999999999999</v>
      </c>
      <c r="F252" s="19">
        <v>0.26700000000000002</v>
      </c>
      <c r="G252" s="18"/>
    </row>
    <row r="253" spans="1:7" x14ac:dyDescent="0.3">
      <c r="A253" s="2">
        <v>27334</v>
      </c>
      <c r="B253" s="17">
        <v>197411</v>
      </c>
      <c r="C253" s="17">
        <v>0.34565000000000001</v>
      </c>
      <c r="D253" s="19">
        <v>1.14E-2</v>
      </c>
      <c r="E253" s="19">
        <v>0.23960000000000001</v>
      </c>
      <c r="F253" s="19">
        <v>0.25419999999999998</v>
      </c>
      <c r="G253" s="18"/>
    </row>
    <row r="254" spans="1:7" x14ac:dyDescent="0.3">
      <c r="A254" s="2">
        <v>27364</v>
      </c>
      <c r="B254" s="17">
        <v>197412</v>
      </c>
      <c r="C254" s="17">
        <v>0.35231000000000001</v>
      </c>
      <c r="D254" s="19">
        <v>1.9300000000000001E-2</v>
      </c>
      <c r="E254" s="19">
        <v>0.26350000000000001</v>
      </c>
      <c r="F254" s="19">
        <v>0.26350000000000001</v>
      </c>
      <c r="G254" s="18"/>
    </row>
    <row r="255" spans="1:7" x14ac:dyDescent="0.3">
      <c r="A255" s="2">
        <v>27395</v>
      </c>
      <c r="B255" s="17">
        <v>197501</v>
      </c>
      <c r="C255" s="17">
        <v>0.3624</v>
      </c>
      <c r="D255" s="19">
        <v>2.86E-2</v>
      </c>
      <c r="E255" s="19">
        <v>2.86E-2</v>
      </c>
      <c r="F255" s="19">
        <v>0.2636</v>
      </c>
      <c r="G255" s="18"/>
    </row>
    <row r="256" spans="1:7" x14ac:dyDescent="0.3">
      <c r="A256" s="2">
        <v>27426</v>
      </c>
      <c r="B256" s="17">
        <v>197502</v>
      </c>
      <c r="C256" s="17">
        <v>0.36843999999999999</v>
      </c>
      <c r="D256" s="19">
        <v>1.67E-2</v>
      </c>
      <c r="E256" s="19">
        <v>4.58E-2</v>
      </c>
      <c r="F256" s="19">
        <v>0.25290000000000001</v>
      </c>
      <c r="G256" s="18"/>
    </row>
    <row r="257" spans="1:7" x14ac:dyDescent="0.3">
      <c r="A257" s="2">
        <v>27454</v>
      </c>
      <c r="B257" s="17">
        <v>197503</v>
      </c>
      <c r="C257" s="17">
        <v>0.37855</v>
      </c>
      <c r="D257" s="19">
        <v>2.7400000000000001E-2</v>
      </c>
      <c r="E257" s="19">
        <v>7.4499999999999997E-2</v>
      </c>
      <c r="F257" s="19">
        <v>0.24629999999999999</v>
      </c>
      <c r="G257" s="18"/>
    </row>
    <row r="258" spans="1:7" x14ac:dyDescent="0.3">
      <c r="A258" s="2">
        <v>27485</v>
      </c>
      <c r="B258" s="17">
        <v>197504</v>
      </c>
      <c r="C258" s="17">
        <v>0.38805000000000001</v>
      </c>
      <c r="D258" s="19">
        <v>2.5100000000000001E-2</v>
      </c>
      <c r="E258" s="19">
        <v>0.10150000000000001</v>
      </c>
      <c r="F258" s="19">
        <v>0.24390000000000001</v>
      </c>
      <c r="G258" s="18"/>
    </row>
    <row r="259" spans="1:7" x14ac:dyDescent="0.3">
      <c r="A259" s="2">
        <v>27515</v>
      </c>
      <c r="B259" s="17">
        <v>197505</v>
      </c>
      <c r="C259" s="17">
        <v>0.39515</v>
      </c>
      <c r="D259" s="19">
        <v>1.83E-2</v>
      </c>
      <c r="E259" s="19">
        <v>0.1216</v>
      </c>
      <c r="F259" s="19">
        <v>0.25180000000000002</v>
      </c>
      <c r="G259" s="18"/>
    </row>
    <row r="260" spans="1:7" x14ac:dyDescent="0.3">
      <c r="A260" s="2">
        <v>27546</v>
      </c>
      <c r="B260" s="17">
        <v>197506</v>
      </c>
      <c r="C260" s="17">
        <v>0.39806000000000002</v>
      </c>
      <c r="D260" s="19">
        <v>7.4000000000000003E-3</v>
      </c>
      <c r="E260" s="19">
        <v>0.12989999999999999</v>
      </c>
      <c r="F260" s="19">
        <v>0.248</v>
      </c>
      <c r="G260" s="18"/>
    </row>
    <row r="261" spans="1:7" x14ac:dyDescent="0.3">
      <c r="A261" s="2">
        <v>27576</v>
      </c>
      <c r="B261" s="17">
        <v>197507</v>
      </c>
      <c r="C261" s="17">
        <v>0.40044000000000002</v>
      </c>
      <c r="D261" s="19">
        <v>6.0000000000000001E-3</v>
      </c>
      <c r="E261" s="19">
        <v>0.1366</v>
      </c>
      <c r="F261" s="19">
        <v>0.24360000000000001</v>
      </c>
      <c r="G261" s="18"/>
    </row>
    <row r="262" spans="1:7" x14ac:dyDescent="0.3">
      <c r="A262" s="2">
        <v>27607</v>
      </c>
      <c r="B262" s="17">
        <v>197508</v>
      </c>
      <c r="C262" s="17">
        <v>0.40044000000000002</v>
      </c>
      <c r="D262" s="19">
        <v>0</v>
      </c>
      <c r="E262" s="19">
        <v>0.1366</v>
      </c>
      <c r="F262" s="19">
        <v>0.2399</v>
      </c>
      <c r="G262" s="18"/>
    </row>
    <row r="263" spans="1:7" x14ac:dyDescent="0.3">
      <c r="A263" s="2">
        <v>27638</v>
      </c>
      <c r="B263" s="17">
        <v>197509</v>
      </c>
      <c r="C263" s="17">
        <v>0.40586</v>
      </c>
      <c r="D263" s="19">
        <v>1.35E-2</v>
      </c>
      <c r="E263" s="19">
        <v>0.152</v>
      </c>
      <c r="F263" s="19">
        <v>0.23749999999999999</v>
      </c>
      <c r="G263" s="18"/>
    </row>
    <row r="264" spans="1:7" x14ac:dyDescent="0.3">
      <c r="A264" s="2">
        <v>27668</v>
      </c>
      <c r="B264" s="17">
        <v>197510</v>
      </c>
      <c r="C264" s="17">
        <v>0.4098</v>
      </c>
      <c r="D264" s="19">
        <v>9.7000000000000003E-3</v>
      </c>
      <c r="E264" s="19">
        <v>0.16320000000000001</v>
      </c>
      <c r="F264" s="19">
        <v>0.1991</v>
      </c>
      <c r="G264" s="18"/>
    </row>
    <row r="265" spans="1:7" x14ac:dyDescent="0.3">
      <c r="A265" s="2">
        <v>27699</v>
      </c>
      <c r="B265" s="17">
        <v>197511</v>
      </c>
      <c r="C265" s="17">
        <v>0.41219</v>
      </c>
      <c r="D265" s="19">
        <v>5.7999999999999996E-3</v>
      </c>
      <c r="E265" s="19">
        <v>0.17</v>
      </c>
      <c r="F265" s="19">
        <v>0.1925</v>
      </c>
      <c r="G265" s="18"/>
    </row>
    <row r="266" spans="1:7" x14ac:dyDescent="0.3">
      <c r="A266" s="2">
        <v>27729</v>
      </c>
      <c r="B266" s="17">
        <v>197512</v>
      </c>
      <c r="C266" s="17">
        <v>0.41492000000000001</v>
      </c>
      <c r="D266" s="19">
        <v>6.6E-3</v>
      </c>
      <c r="E266" s="19">
        <v>0.1777</v>
      </c>
      <c r="F266" s="19">
        <v>0.1777</v>
      </c>
      <c r="G266" s="18"/>
    </row>
    <row r="267" spans="1:7" x14ac:dyDescent="0.3">
      <c r="A267" s="2">
        <v>27760</v>
      </c>
      <c r="B267" s="17">
        <v>197601</v>
      </c>
      <c r="C267" s="17">
        <v>0.42442000000000002</v>
      </c>
      <c r="D267" s="19">
        <v>2.29E-2</v>
      </c>
      <c r="E267" s="19">
        <v>2.29E-2</v>
      </c>
      <c r="F267" s="19">
        <v>0.1711</v>
      </c>
      <c r="G267" s="18"/>
    </row>
    <row r="268" spans="1:7" x14ac:dyDescent="0.3">
      <c r="A268" s="2">
        <v>27791</v>
      </c>
      <c r="B268" s="17">
        <v>197602</v>
      </c>
      <c r="C268" s="17">
        <v>0.43421999999999999</v>
      </c>
      <c r="D268" s="19">
        <v>2.3099999999999999E-2</v>
      </c>
      <c r="E268" s="19">
        <v>4.65E-2</v>
      </c>
      <c r="F268" s="19">
        <v>0.17860000000000001</v>
      </c>
      <c r="G268" s="18"/>
    </row>
    <row r="269" spans="1:7" x14ac:dyDescent="0.3">
      <c r="A269" s="2">
        <v>27820</v>
      </c>
      <c r="B269" s="17">
        <v>197603</v>
      </c>
      <c r="C269" s="17">
        <v>0.44336999999999999</v>
      </c>
      <c r="D269" s="19">
        <v>2.1100000000000001E-2</v>
      </c>
      <c r="E269" s="19">
        <v>6.8599999999999994E-2</v>
      </c>
      <c r="F269" s="19">
        <v>0.17119999999999999</v>
      </c>
      <c r="G269" s="18"/>
    </row>
    <row r="270" spans="1:7" x14ac:dyDescent="0.3">
      <c r="A270" s="2">
        <v>27851</v>
      </c>
      <c r="B270" s="17">
        <v>197604</v>
      </c>
      <c r="C270" s="17">
        <v>0.45149</v>
      </c>
      <c r="D270" s="19">
        <v>1.83E-2</v>
      </c>
      <c r="E270" s="19">
        <v>8.8099999999999998E-2</v>
      </c>
      <c r="F270" s="19">
        <v>0.16350000000000001</v>
      </c>
      <c r="G270" s="18"/>
    </row>
    <row r="271" spans="1:7" x14ac:dyDescent="0.3">
      <c r="A271" s="2">
        <v>27881</v>
      </c>
      <c r="B271" s="17">
        <v>197605</v>
      </c>
      <c r="C271" s="17">
        <v>0.45713999999999999</v>
      </c>
      <c r="D271" s="19">
        <v>1.2500000000000001E-2</v>
      </c>
      <c r="E271" s="19">
        <v>0.1018</v>
      </c>
      <c r="F271" s="19">
        <v>0.15690000000000001</v>
      </c>
      <c r="G271" s="18"/>
    </row>
    <row r="272" spans="1:7" x14ac:dyDescent="0.3">
      <c r="A272" s="2">
        <v>27912</v>
      </c>
      <c r="B272" s="17">
        <v>197606</v>
      </c>
      <c r="C272" s="17">
        <v>0.46864</v>
      </c>
      <c r="D272" s="19">
        <v>2.5100000000000001E-2</v>
      </c>
      <c r="E272" s="19">
        <v>0.1295</v>
      </c>
      <c r="F272" s="19">
        <v>0.17730000000000001</v>
      </c>
      <c r="G272" s="18"/>
    </row>
    <row r="273" spans="1:7" x14ac:dyDescent="0.3">
      <c r="A273" s="2">
        <v>27942</v>
      </c>
      <c r="B273" s="17">
        <v>197607</v>
      </c>
      <c r="C273" s="17">
        <v>0.48085</v>
      </c>
      <c r="D273" s="19">
        <v>2.6100000000000002E-2</v>
      </c>
      <c r="E273" s="19">
        <v>0.15890000000000001</v>
      </c>
      <c r="F273" s="19">
        <v>0.20080000000000001</v>
      </c>
      <c r="G273" s="18"/>
    </row>
    <row r="274" spans="1:7" x14ac:dyDescent="0.3">
      <c r="A274" s="2">
        <v>27973</v>
      </c>
      <c r="B274" s="17">
        <v>197608</v>
      </c>
      <c r="C274" s="17">
        <v>0.48781000000000002</v>
      </c>
      <c r="D274" s="19">
        <v>1.4500000000000001E-2</v>
      </c>
      <c r="E274" s="19">
        <v>0.1757</v>
      </c>
      <c r="F274" s="19">
        <v>0.21820000000000001</v>
      </c>
      <c r="G274" s="18"/>
    </row>
    <row r="275" spans="1:7" x14ac:dyDescent="0.3">
      <c r="A275" s="2">
        <v>28004</v>
      </c>
      <c r="B275" s="17">
        <v>197609</v>
      </c>
      <c r="C275" s="17">
        <v>0.49621999999999999</v>
      </c>
      <c r="D275" s="19">
        <v>1.72E-2</v>
      </c>
      <c r="E275" s="19">
        <v>0.19600000000000001</v>
      </c>
      <c r="F275" s="19">
        <v>0.22270000000000001</v>
      </c>
      <c r="G275" s="18"/>
    </row>
    <row r="276" spans="1:7" x14ac:dyDescent="0.3">
      <c r="A276" s="2">
        <v>28034</v>
      </c>
      <c r="B276" s="17">
        <v>197610</v>
      </c>
      <c r="C276" s="17">
        <v>0.50422999999999996</v>
      </c>
      <c r="D276" s="19">
        <v>1.61E-2</v>
      </c>
      <c r="E276" s="19">
        <v>0.21529999999999999</v>
      </c>
      <c r="F276" s="19">
        <v>0.23039999999999999</v>
      </c>
      <c r="G276" s="18"/>
    </row>
    <row r="277" spans="1:7" x14ac:dyDescent="0.3">
      <c r="A277" s="2">
        <v>28065</v>
      </c>
      <c r="B277" s="17">
        <v>197611</v>
      </c>
      <c r="C277" s="17">
        <v>0.51651000000000002</v>
      </c>
      <c r="D277" s="19">
        <v>2.4400000000000002E-2</v>
      </c>
      <c r="E277" s="19">
        <v>0.24490000000000001</v>
      </c>
      <c r="F277" s="19">
        <v>0.25309999999999999</v>
      </c>
      <c r="G277" s="18"/>
    </row>
    <row r="278" spans="1:7" x14ac:dyDescent="0.3">
      <c r="A278" s="2">
        <v>28095</v>
      </c>
      <c r="B278" s="17">
        <v>197612</v>
      </c>
      <c r="C278" s="17">
        <v>0.52181</v>
      </c>
      <c r="D278" s="19">
        <v>1.03E-2</v>
      </c>
      <c r="E278" s="19">
        <v>0.2576</v>
      </c>
      <c r="F278" s="19">
        <v>0.2576</v>
      </c>
      <c r="G278" s="18"/>
    </row>
    <row r="279" spans="1:7" x14ac:dyDescent="0.3">
      <c r="A279" s="2">
        <v>28126</v>
      </c>
      <c r="B279" s="17">
        <v>197701</v>
      </c>
      <c r="C279" s="17">
        <v>0.53358000000000005</v>
      </c>
      <c r="D279" s="19">
        <v>2.2499999999999999E-2</v>
      </c>
      <c r="E279" s="19">
        <v>2.2499999999999999E-2</v>
      </c>
      <c r="F279" s="19">
        <v>0.25719999999999998</v>
      </c>
      <c r="G279" s="18"/>
    </row>
    <row r="280" spans="1:7" x14ac:dyDescent="0.3">
      <c r="A280" s="2">
        <v>28157</v>
      </c>
      <c r="B280" s="17">
        <v>197702</v>
      </c>
      <c r="C280" s="17">
        <v>0.55378000000000005</v>
      </c>
      <c r="D280" s="19">
        <v>3.7900000000000003E-2</v>
      </c>
      <c r="E280" s="19">
        <v>6.13E-2</v>
      </c>
      <c r="F280" s="19">
        <v>0.27529999999999999</v>
      </c>
      <c r="G280" s="18"/>
    </row>
    <row r="281" spans="1:7" x14ac:dyDescent="0.3">
      <c r="A281" s="2">
        <v>28185</v>
      </c>
      <c r="B281" s="17">
        <v>197703</v>
      </c>
      <c r="C281" s="17">
        <v>0.57599999999999996</v>
      </c>
      <c r="D281" s="19">
        <v>4.0099999999999997E-2</v>
      </c>
      <c r="E281" s="19">
        <v>0.1038</v>
      </c>
      <c r="F281" s="19">
        <v>0.29909999999999998</v>
      </c>
      <c r="G281" s="18"/>
    </row>
    <row r="282" spans="1:7" x14ac:dyDescent="0.3">
      <c r="A282" s="2">
        <v>28216</v>
      </c>
      <c r="B282" s="17">
        <v>197704</v>
      </c>
      <c r="C282" s="17">
        <v>0.61689000000000005</v>
      </c>
      <c r="D282" s="19">
        <v>7.0999999999999994E-2</v>
      </c>
      <c r="E282" s="19">
        <v>0.1822</v>
      </c>
      <c r="F282" s="19">
        <v>0.36630000000000001</v>
      </c>
      <c r="G282" s="18"/>
    </row>
    <row r="283" spans="1:7" x14ac:dyDescent="0.3">
      <c r="A283" s="2">
        <v>28246</v>
      </c>
      <c r="B283" s="17">
        <v>197705</v>
      </c>
      <c r="C283" s="17">
        <v>0.64388999999999996</v>
      </c>
      <c r="D283" s="19">
        <v>4.3799999999999999E-2</v>
      </c>
      <c r="E283" s="19">
        <v>0.2339</v>
      </c>
      <c r="F283" s="19">
        <v>0.40849999999999997</v>
      </c>
      <c r="G283" s="18"/>
    </row>
    <row r="284" spans="1:7" x14ac:dyDescent="0.3">
      <c r="A284" s="2">
        <v>28277</v>
      </c>
      <c r="B284" s="17">
        <v>197706</v>
      </c>
      <c r="C284" s="17">
        <v>0.66381000000000001</v>
      </c>
      <c r="D284" s="19">
        <v>3.09E-2</v>
      </c>
      <c r="E284" s="19">
        <v>0.27210000000000001</v>
      </c>
      <c r="F284" s="19">
        <v>0.41649999999999998</v>
      </c>
      <c r="G284" s="18"/>
    </row>
    <row r="285" spans="1:7" x14ac:dyDescent="0.3">
      <c r="A285" s="2">
        <v>28307</v>
      </c>
      <c r="B285" s="17">
        <v>197707</v>
      </c>
      <c r="C285" s="17">
        <v>0.67052</v>
      </c>
      <c r="D285" s="19">
        <v>1.01E-2</v>
      </c>
      <c r="E285" s="19">
        <v>0.28499999999999998</v>
      </c>
      <c r="F285" s="19">
        <v>0.39450000000000002</v>
      </c>
      <c r="G285" s="18"/>
    </row>
    <row r="286" spans="1:7" x14ac:dyDescent="0.3">
      <c r="A286" s="2">
        <v>28338</v>
      </c>
      <c r="B286" s="17">
        <v>197708</v>
      </c>
      <c r="C286" s="17">
        <v>0.66835</v>
      </c>
      <c r="D286" s="19">
        <v>-3.2000000000000002E-3</v>
      </c>
      <c r="E286" s="19">
        <v>0.28079999999999999</v>
      </c>
      <c r="F286" s="19">
        <v>0.37009999999999998</v>
      </c>
      <c r="G286" s="18"/>
    </row>
    <row r="287" spans="1:7" x14ac:dyDescent="0.3">
      <c r="A287" s="2">
        <v>28369</v>
      </c>
      <c r="B287" s="17">
        <v>197709</v>
      </c>
      <c r="C287" s="17">
        <v>0.66925000000000001</v>
      </c>
      <c r="D287" s="19">
        <v>1.4E-3</v>
      </c>
      <c r="E287" s="19">
        <v>0.28260000000000002</v>
      </c>
      <c r="F287" s="19">
        <v>0.34870000000000001</v>
      </c>
      <c r="G287" s="18"/>
    </row>
    <row r="288" spans="1:7" x14ac:dyDescent="0.3">
      <c r="A288" s="2">
        <v>28399</v>
      </c>
      <c r="B288" s="17">
        <v>197710</v>
      </c>
      <c r="C288" s="17">
        <v>0.66761999999999999</v>
      </c>
      <c r="D288" s="19">
        <v>-2.3999999999999998E-3</v>
      </c>
      <c r="E288" s="19">
        <v>0.27939999999999998</v>
      </c>
      <c r="F288" s="19">
        <v>0.32400000000000001</v>
      </c>
      <c r="G288" s="18"/>
    </row>
    <row r="289" spans="1:7" x14ac:dyDescent="0.3">
      <c r="A289" s="2">
        <v>28430</v>
      </c>
      <c r="B289" s="17">
        <v>197711</v>
      </c>
      <c r="C289" s="17">
        <v>0.66859000000000002</v>
      </c>
      <c r="D289" s="19">
        <v>1.4E-3</v>
      </c>
      <c r="E289" s="19">
        <v>0.28129999999999999</v>
      </c>
      <c r="F289" s="19">
        <v>0.2944</v>
      </c>
      <c r="G289" s="18"/>
    </row>
    <row r="290" spans="1:7" x14ac:dyDescent="0.3">
      <c r="A290" s="2">
        <v>28460</v>
      </c>
      <c r="B290" s="17">
        <v>197712</v>
      </c>
      <c r="C290" s="17">
        <v>0.67162999999999995</v>
      </c>
      <c r="D290" s="19">
        <v>4.5999999999999999E-3</v>
      </c>
      <c r="E290" s="19">
        <v>0.28710000000000002</v>
      </c>
      <c r="F290" s="19">
        <v>0.28710000000000002</v>
      </c>
      <c r="G290" s="18"/>
    </row>
    <row r="291" spans="1:7" x14ac:dyDescent="0.3">
      <c r="A291" s="2">
        <v>28491</v>
      </c>
      <c r="B291" s="17">
        <v>197801</v>
      </c>
      <c r="C291" s="17">
        <v>0.67879</v>
      </c>
      <c r="D291" s="19">
        <v>1.0699999999999999E-2</v>
      </c>
      <c r="E291" s="19">
        <v>1.0699999999999999E-2</v>
      </c>
      <c r="F291" s="19">
        <v>0.2722</v>
      </c>
      <c r="G291" s="18"/>
    </row>
    <row r="292" spans="1:7" x14ac:dyDescent="0.3">
      <c r="A292" s="2">
        <v>28522</v>
      </c>
      <c r="B292" s="17">
        <v>197802</v>
      </c>
      <c r="C292" s="17">
        <v>0.68869999999999998</v>
      </c>
      <c r="D292" s="19">
        <v>1.46E-2</v>
      </c>
      <c r="E292" s="19">
        <v>2.5399999999999999E-2</v>
      </c>
      <c r="F292" s="19">
        <v>0.24360000000000001</v>
      </c>
      <c r="G292" s="18"/>
    </row>
    <row r="293" spans="1:7" x14ac:dyDescent="0.3">
      <c r="A293" s="2">
        <v>28550</v>
      </c>
      <c r="B293" s="17">
        <v>197803</v>
      </c>
      <c r="C293" s="17">
        <v>0.71075999999999995</v>
      </c>
      <c r="D293" s="19">
        <v>3.2000000000000001E-2</v>
      </c>
      <c r="E293" s="19">
        <v>5.8299999999999998E-2</v>
      </c>
      <c r="F293" s="19">
        <v>0.23400000000000001</v>
      </c>
      <c r="G293" s="18"/>
    </row>
    <row r="294" spans="1:7" x14ac:dyDescent="0.3">
      <c r="A294" s="2">
        <v>28581</v>
      </c>
      <c r="B294" s="17">
        <v>197804</v>
      </c>
      <c r="C294" s="17">
        <v>0.72226000000000001</v>
      </c>
      <c r="D294" s="19">
        <v>1.6199999999999999E-2</v>
      </c>
      <c r="E294" s="19">
        <v>7.5399999999999995E-2</v>
      </c>
      <c r="F294" s="19">
        <v>0.17080000000000001</v>
      </c>
      <c r="G294" s="18"/>
    </row>
    <row r="295" spans="1:7" x14ac:dyDescent="0.3">
      <c r="A295" s="2">
        <v>28611</v>
      </c>
      <c r="B295" s="17">
        <v>197805</v>
      </c>
      <c r="C295" s="17">
        <v>0.73885999999999996</v>
      </c>
      <c r="D295" s="19">
        <v>2.3E-2</v>
      </c>
      <c r="E295" s="19">
        <v>0.10009999999999999</v>
      </c>
      <c r="F295" s="19">
        <v>0.14749999999999999</v>
      </c>
      <c r="G295" s="18"/>
    </row>
    <row r="296" spans="1:7" x14ac:dyDescent="0.3">
      <c r="A296" s="2">
        <v>28642</v>
      </c>
      <c r="B296" s="17">
        <v>197806</v>
      </c>
      <c r="C296" s="17">
        <v>0.75761999999999996</v>
      </c>
      <c r="D296" s="19">
        <v>2.5399999999999999E-2</v>
      </c>
      <c r="E296" s="19">
        <v>0.128</v>
      </c>
      <c r="F296" s="19">
        <v>0.14130000000000001</v>
      </c>
      <c r="G296" s="18"/>
    </row>
    <row r="297" spans="1:7" x14ac:dyDescent="0.3">
      <c r="A297" s="2">
        <v>28672</v>
      </c>
      <c r="B297" s="17">
        <v>197807</v>
      </c>
      <c r="C297" s="17">
        <v>0.75561</v>
      </c>
      <c r="D297" s="19">
        <v>-2.7000000000000001E-3</v>
      </c>
      <c r="E297" s="19">
        <v>0.125</v>
      </c>
      <c r="F297" s="19">
        <v>0.12690000000000001</v>
      </c>
      <c r="G297" s="18"/>
    </row>
    <row r="298" spans="1:7" x14ac:dyDescent="0.3">
      <c r="A298" s="2">
        <v>28703</v>
      </c>
      <c r="B298" s="17">
        <v>197808</v>
      </c>
      <c r="C298" s="17">
        <v>0.75665000000000004</v>
      </c>
      <c r="D298" s="19">
        <v>1.4E-3</v>
      </c>
      <c r="E298" s="19">
        <v>0.12659999999999999</v>
      </c>
      <c r="F298" s="19">
        <v>0.1321</v>
      </c>
      <c r="G298" s="18"/>
    </row>
    <row r="299" spans="1:7" x14ac:dyDescent="0.3">
      <c r="A299" s="2">
        <v>28734</v>
      </c>
      <c r="B299" s="17">
        <v>197809</v>
      </c>
      <c r="C299" s="17">
        <v>0.75980000000000003</v>
      </c>
      <c r="D299" s="19">
        <v>4.1999999999999997E-3</v>
      </c>
      <c r="E299" s="19">
        <v>0.1313</v>
      </c>
      <c r="F299" s="19">
        <v>0.1353</v>
      </c>
      <c r="G299" s="18"/>
    </row>
    <row r="300" spans="1:7" x14ac:dyDescent="0.3">
      <c r="A300" s="2">
        <v>28764</v>
      </c>
      <c r="B300" s="17">
        <v>197810</v>
      </c>
      <c r="C300" s="17">
        <v>0.77551999999999999</v>
      </c>
      <c r="D300" s="19">
        <v>2.07E-2</v>
      </c>
      <c r="E300" s="19">
        <v>0.1547</v>
      </c>
      <c r="F300" s="19">
        <v>0.16159999999999999</v>
      </c>
      <c r="G300" s="18"/>
    </row>
    <row r="301" spans="1:7" x14ac:dyDescent="0.3">
      <c r="A301" s="2">
        <v>28795</v>
      </c>
      <c r="B301" s="17">
        <v>197811</v>
      </c>
      <c r="C301" s="17">
        <v>0.78639000000000003</v>
      </c>
      <c r="D301" s="19">
        <v>1.4E-2</v>
      </c>
      <c r="E301" s="19">
        <v>0.1709</v>
      </c>
      <c r="F301" s="19">
        <v>0.1762</v>
      </c>
      <c r="G301" s="18"/>
    </row>
    <row r="302" spans="1:7" x14ac:dyDescent="0.3">
      <c r="A302" s="2">
        <v>28825</v>
      </c>
      <c r="B302" s="17">
        <v>197812</v>
      </c>
      <c r="C302" s="17">
        <v>0.79537000000000002</v>
      </c>
      <c r="D302" s="19">
        <v>1.14E-2</v>
      </c>
      <c r="E302" s="19">
        <v>0.1842</v>
      </c>
      <c r="F302" s="19">
        <v>0.1842</v>
      </c>
      <c r="G302" s="18"/>
    </row>
    <row r="303" spans="1:7" x14ac:dyDescent="0.3">
      <c r="A303" s="2">
        <v>28856</v>
      </c>
      <c r="B303" s="17">
        <v>197901</v>
      </c>
      <c r="C303" s="17">
        <v>0.82162000000000002</v>
      </c>
      <c r="D303" s="19">
        <v>3.3000000000000002E-2</v>
      </c>
      <c r="E303" s="19">
        <v>3.3000000000000002E-2</v>
      </c>
      <c r="F303" s="19">
        <v>0.2104</v>
      </c>
      <c r="G303" s="18"/>
    </row>
    <row r="304" spans="1:7" x14ac:dyDescent="0.3">
      <c r="A304" s="2">
        <v>28887</v>
      </c>
      <c r="B304" s="17">
        <v>197902</v>
      </c>
      <c r="C304" s="17">
        <v>0.83672999999999997</v>
      </c>
      <c r="D304" s="19">
        <v>1.84E-2</v>
      </c>
      <c r="E304" s="19">
        <v>5.1999999999999998E-2</v>
      </c>
      <c r="F304" s="19">
        <v>0.21490000000000001</v>
      </c>
      <c r="G304" s="18"/>
    </row>
    <row r="305" spans="1:7" x14ac:dyDescent="0.3">
      <c r="A305" s="2">
        <v>28915</v>
      </c>
      <c r="B305" s="17">
        <v>197903</v>
      </c>
      <c r="C305" s="17">
        <v>0.87092999999999998</v>
      </c>
      <c r="D305" s="19">
        <v>4.0899999999999999E-2</v>
      </c>
      <c r="E305" s="19">
        <v>9.5000000000000001E-2</v>
      </c>
      <c r="F305" s="19">
        <v>0.2253</v>
      </c>
      <c r="G305" s="18"/>
    </row>
    <row r="306" spans="1:7" x14ac:dyDescent="0.3">
      <c r="A306" s="2">
        <v>28946</v>
      </c>
      <c r="B306" s="17">
        <v>197904</v>
      </c>
      <c r="C306" s="17">
        <v>0.88683999999999996</v>
      </c>
      <c r="D306" s="19">
        <v>1.83E-2</v>
      </c>
      <c r="E306" s="19">
        <v>0.115</v>
      </c>
      <c r="F306" s="19">
        <v>0.22789999999999999</v>
      </c>
      <c r="G306" s="18"/>
    </row>
    <row r="307" spans="1:7" x14ac:dyDescent="0.3">
      <c r="A307" s="2">
        <v>28976</v>
      </c>
      <c r="B307" s="17">
        <v>197905</v>
      </c>
      <c r="C307" s="17">
        <v>0.90593000000000001</v>
      </c>
      <c r="D307" s="19">
        <v>2.1499999999999998E-2</v>
      </c>
      <c r="E307" s="19">
        <v>0.13900000000000001</v>
      </c>
      <c r="F307" s="19">
        <v>0.2261</v>
      </c>
      <c r="G307" s="18"/>
    </row>
    <row r="308" spans="1:7" x14ac:dyDescent="0.3">
      <c r="A308" s="2">
        <v>29007</v>
      </c>
      <c r="B308" s="17">
        <v>197906</v>
      </c>
      <c r="C308" s="17">
        <v>0.92103999999999997</v>
      </c>
      <c r="D308" s="19">
        <v>1.67E-2</v>
      </c>
      <c r="E308" s="19">
        <v>0.158</v>
      </c>
      <c r="F308" s="19">
        <v>0.2157</v>
      </c>
      <c r="G308" s="18"/>
    </row>
    <row r="309" spans="1:7" x14ac:dyDescent="0.3">
      <c r="A309" s="2">
        <v>29037</v>
      </c>
      <c r="B309" s="17">
        <v>197907</v>
      </c>
      <c r="C309" s="17">
        <v>0.93296999999999997</v>
      </c>
      <c r="D309" s="19">
        <v>1.29E-2</v>
      </c>
      <c r="E309" s="19">
        <v>0.17299999999999999</v>
      </c>
      <c r="F309" s="19">
        <v>0.23469999999999999</v>
      </c>
      <c r="G309" s="18"/>
    </row>
    <row r="310" spans="1:7" x14ac:dyDescent="0.3">
      <c r="A310" s="2">
        <v>29068</v>
      </c>
      <c r="B310" s="17">
        <v>197908</v>
      </c>
      <c r="C310" s="17">
        <v>0.94967000000000001</v>
      </c>
      <c r="D310" s="19">
        <v>1.7899999999999999E-2</v>
      </c>
      <c r="E310" s="19">
        <v>0.19400000000000001</v>
      </c>
      <c r="F310" s="19">
        <v>0.25509999999999999</v>
      </c>
      <c r="G310" s="18"/>
    </row>
    <row r="311" spans="1:7" x14ac:dyDescent="0.3">
      <c r="A311" s="2">
        <v>29099</v>
      </c>
      <c r="B311" s="17">
        <v>197909</v>
      </c>
      <c r="C311" s="17">
        <v>0.97035000000000005</v>
      </c>
      <c r="D311" s="19">
        <v>2.18E-2</v>
      </c>
      <c r="E311" s="19">
        <v>0.22</v>
      </c>
      <c r="F311" s="19">
        <v>0.27710000000000001</v>
      </c>
      <c r="G311" s="18"/>
    </row>
    <row r="312" spans="1:7" x14ac:dyDescent="0.3">
      <c r="A312" s="2">
        <v>29129</v>
      </c>
      <c r="B312" s="17">
        <v>197910</v>
      </c>
      <c r="C312" s="17">
        <v>0.98387000000000002</v>
      </c>
      <c r="D312" s="19">
        <v>1.3899999999999999E-2</v>
      </c>
      <c r="E312" s="19">
        <v>0.23699999999999999</v>
      </c>
      <c r="F312" s="19">
        <v>0.26869999999999999</v>
      </c>
      <c r="G312" s="18"/>
    </row>
    <row r="313" spans="1:7" x14ac:dyDescent="0.3">
      <c r="A313" s="2">
        <v>29160</v>
      </c>
      <c r="B313" s="17">
        <v>197911</v>
      </c>
      <c r="C313" s="17">
        <v>1.00773</v>
      </c>
      <c r="D313" s="19">
        <v>2.4199999999999999E-2</v>
      </c>
      <c r="E313" s="19">
        <v>0.26700000000000002</v>
      </c>
      <c r="F313" s="19">
        <v>0.28149999999999997</v>
      </c>
      <c r="G313" s="18"/>
    </row>
    <row r="314" spans="1:7" x14ac:dyDescent="0.3">
      <c r="A314" s="2">
        <v>29190</v>
      </c>
      <c r="B314" s="17">
        <v>197912</v>
      </c>
      <c r="C314" s="17">
        <v>1.02443</v>
      </c>
      <c r="D314" s="19">
        <v>1.66E-2</v>
      </c>
      <c r="E314" s="19">
        <v>0.28799999999999998</v>
      </c>
      <c r="F314" s="19">
        <v>0.28799999999999998</v>
      </c>
      <c r="G314" s="18"/>
    </row>
    <row r="315" spans="1:7" x14ac:dyDescent="0.3">
      <c r="A315" s="2">
        <v>29221</v>
      </c>
      <c r="B315" s="17">
        <v>198001</v>
      </c>
      <c r="C315" s="17">
        <v>1.0483</v>
      </c>
      <c r="D315" s="19">
        <v>2.3300000000000001E-2</v>
      </c>
      <c r="E315" s="19">
        <v>2.3300000000000001E-2</v>
      </c>
      <c r="F315" s="19">
        <v>0.27589999999999998</v>
      </c>
      <c r="G315" s="18"/>
    </row>
    <row r="316" spans="1:7" x14ac:dyDescent="0.3">
      <c r="A316" s="2">
        <v>29252</v>
      </c>
      <c r="B316" s="17">
        <v>198002</v>
      </c>
      <c r="C316" s="17">
        <v>1.0594300000000001</v>
      </c>
      <c r="D316" s="19">
        <v>1.06E-2</v>
      </c>
      <c r="E316" s="19">
        <v>3.4200000000000001E-2</v>
      </c>
      <c r="F316" s="19">
        <v>0.26619999999999999</v>
      </c>
      <c r="G316" s="18"/>
    </row>
    <row r="317" spans="1:7" x14ac:dyDescent="0.3">
      <c r="A317" s="2">
        <v>29281</v>
      </c>
      <c r="B317" s="17">
        <v>198003</v>
      </c>
      <c r="C317" s="17">
        <v>1.0817000000000001</v>
      </c>
      <c r="D317" s="19">
        <v>2.1000000000000001E-2</v>
      </c>
      <c r="E317" s="19">
        <v>5.5899999999999998E-2</v>
      </c>
      <c r="F317" s="19">
        <v>0.24199999999999999</v>
      </c>
      <c r="G317" s="18"/>
    </row>
    <row r="318" spans="1:7" x14ac:dyDescent="0.3">
      <c r="A318" s="2">
        <v>29312</v>
      </c>
      <c r="B318" s="17">
        <v>198004</v>
      </c>
      <c r="C318" s="17">
        <v>1.1230599999999999</v>
      </c>
      <c r="D318" s="19">
        <v>3.8199999999999998E-2</v>
      </c>
      <c r="E318" s="19">
        <v>9.6299999999999997E-2</v>
      </c>
      <c r="F318" s="19">
        <v>0.26640000000000003</v>
      </c>
      <c r="G318" s="18"/>
    </row>
    <row r="319" spans="1:7" x14ac:dyDescent="0.3">
      <c r="A319" s="2">
        <v>29342</v>
      </c>
      <c r="B319" s="17">
        <v>198005</v>
      </c>
      <c r="C319" s="17">
        <v>1.1620299999999999</v>
      </c>
      <c r="D319" s="19">
        <v>3.4700000000000002E-2</v>
      </c>
      <c r="E319" s="19">
        <v>0.1343</v>
      </c>
      <c r="F319" s="19">
        <v>0.28270000000000001</v>
      </c>
      <c r="G319" s="18"/>
    </row>
    <row r="320" spans="1:7" x14ac:dyDescent="0.3">
      <c r="A320" s="2">
        <v>29373</v>
      </c>
      <c r="B320" s="17">
        <v>198006</v>
      </c>
      <c r="C320" s="17">
        <v>1.17635</v>
      </c>
      <c r="D320" s="19">
        <v>1.23E-2</v>
      </c>
      <c r="E320" s="19">
        <v>0.14829999999999999</v>
      </c>
      <c r="F320" s="19">
        <v>0.2772</v>
      </c>
      <c r="G320" s="18"/>
    </row>
    <row r="321" spans="1:7" x14ac:dyDescent="0.3">
      <c r="A321" s="2">
        <v>29403</v>
      </c>
      <c r="B321" s="17">
        <v>198007</v>
      </c>
      <c r="C321" s="17">
        <v>1.18828</v>
      </c>
      <c r="D321" s="19">
        <v>1.01E-2</v>
      </c>
      <c r="E321" s="19">
        <v>0.15989999999999999</v>
      </c>
      <c r="F321" s="19">
        <v>0.2737</v>
      </c>
      <c r="G321" s="18"/>
    </row>
    <row r="322" spans="1:7" x14ac:dyDescent="0.3">
      <c r="A322" s="2">
        <v>29434</v>
      </c>
      <c r="B322" s="17">
        <v>198008</v>
      </c>
      <c r="C322" s="17">
        <v>1.19783</v>
      </c>
      <c r="D322" s="19">
        <v>8.0000000000000002E-3</v>
      </c>
      <c r="E322" s="19">
        <v>0.16919999999999999</v>
      </c>
      <c r="F322" s="19">
        <v>0.26129999999999998</v>
      </c>
      <c r="G322" s="18"/>
    </row>
    <row r="323" spans="1:7" x14ac:dyDescent="0.3">
      <c r="A323" s="2">
        <v>29465</v>
      </c>
      <c r="B323" s="17">
        <v>198009</v>
      </c>
      <c r="C323" s="17">
        <v>1.2177100000000001</v>
      </c>
      <c r="D323" s="19">
        <v>1.66E-2</v>
      </c>
      <c r="E323" s="19">
        <v>0.18870000000000001</v>
      </c>
      <c r="F323" s="19">
        <v>0.25490000000000002</v>
      </c>
      <c r="G323" s="18"/>
    </row>
    <row r="324" spans="1:7" x14ac:dyDescent="0.3">
      <c r="A324" s="2">
        <v>29495</v>
      </c>
      <c r="B324" s="17">
        <v>198010</v>
      </c>
      <c r="C324" s="17">
        <v>1.24475</v>
      </c>
      <c r="D324" s="19">
        <v>2.2200000000000001E-2</v>
      </c>
      <c r="E324" s="19">
        <v>0.21510000000000001</v>
      </c>
      <c r="F324" s="19">
        <v>0.26519999999999999</v>
      </c>
      <c r="G324" s="18"/>
    </row>
    <row r="325" spans="1:7" x14ac:dyDescent="0.3">
      <c r="A325" s="2">
        <v>29526</v>
      </c>
      <c r="B325" s="17">
        <v>198011</v>
      </c>
      <c r="C325" s="17">
        <v>1.27179</v>
      </c>
      <c r="D325" s="19">
        <v>2.1700000000000001E-2</v>
      </c>
      <c r="E325" s="19">
        <v>0.24149999999999999</v>
      </c>
      <c r="F325" s="19">
        <v>0.26200000000000001</v>
      </c>
      <c r="G325" s="18"/>
    </row>
    <row r="326" spans="1:7" x14ac:dyDescent="0.3">
      <c r="A326" s="2">
        <v>29556</v>
      </c>
      <c r="B326" s="17">
        <v>198012</v>
      </c>
      <c r="C326" s="17">
        <v>1.28929</v>
      </c>
      <c r="D326" s="19">
        <v>1.37E-2</v>
      </c>
      <c r="E326" s="19">
        <v>0.25850000000000001</v>
      </c>
      <c r="F326" s="19">
        <v>0.25850000000000001</v>
      </c>
      <c r="G326" s="18"/>
    </row>
    <row r="327" spans="1:7" x14ac:dyDescent="0.3">
      <c r="A327" s="2">
        <v>29587</v>
      </c>
      <c r="B327" s="17">
        <v>198101</v>
      </c>
      <c r="C327" s="17">
        <v>1.3173699999999999</v>
      </c>
      <c r="D327" s="19">
        <v>2.0899999999999998E-2</v>
      </c>
      <c r="E327" s="19">
        <v>2.0899999999999998E-2</v>
      </c>
      <c r="F327" s="19">
        <v>0.25669999999999998</v>
      </c>
      <c r="G327" s="18"/>
    </row>
    <row r="328" spans="1:7" x14ac:dyDescent="0.3">
      <c r="A328" s="2">
        <v>29618</v>
      </c>
      <c r="B328" s="17">
        <v>198102</v>
      </c>
      <c r="C328" s="17">
        <v>1.35602</v>
      </c>
      <c r="D328" s="19">
        <v>2.93E-2</v>
      </c>
      <c r="E328" s="19">
        <v>5.0799999999999998E-2</v>
      </c>
      <c r="F328" s="19">
        <v>0.28000000000000003</v>
      </c>
      <c r="G328" s="18"/>
    </row>
    <row r="329" spans="1:7" x14ac:dyDescent="0.3">
      <c r="A329" s="2">
        <v>29646</v>
      </c>
      <c r="B329" s="17">
        <v>198103</v>
      </c>
      <c r="C329" s="17">
        <v>1.39341</v>
      </c>
      <c r="D329" s="19">
        <v>2.75E-2</v>
      </c>
      <c r="E329" s="19">
        <v>7.9799999999999996E-2</v>
      </c>
      <c r="F329" s="19">
        <v>0.28820000000000001</v>
      </c>
      <c r="G329" s="18"/>
    </row>
    <row r="330" spans="1:7" x14ac:dyDescent="0.3">
      <c r="A330" s="2">
        <v>29677</v>
      </c>
      <c r="B330" s="17">
        <v>198104</v>
      </c>
      <c r="C330" s="17">
        <v>1.4268099999999999</v>
      </c>
      <c r="D330" s="19">
        <v>2.3800000000000002E-2</v>
      </c>
      <c r="E330" s="19">
        <v>0.1057</v>
      </c>
      <c r="F330" s="19">
        <v>0.27050000000000002</v>
      </c>
      <c r="G330" s="18"/>
    </row>
    <row r="331" spans="1:7" x14ac:dyDescent="0.3">
      <c r="A331" s="2">
        <v>29707</v>
      </c>
      <c r="B331" s="17">
        <v>198105</v>
      </c>
      <c r="C331" s="17">
        <v>1.46435</v>
      </c>
      <c r="D331" s="19">
        <v>2.63E-2</v>
      </c>
      <c r="E331" s="19">
        <v>0.1348</v>
      </c>
      <c r="F331" s="19">
        <v>0.26019999999999999</v>
      </c>
      <c r="G331" s="18"/>
    </row>
    <row r="332" spans="1:7" x14ac:dyDescent="0.3">
      <c r="A332" s="2">
        <v>29738</v>
      </c>
      <c r="B332" s="17">
        <v>198106</v>
      </c>
      <c r="C332" s="17">
        <v>1.5042</v>
      </c>
      <c r="D332" s="19">
        <v>2.7199999999999998E-2</v>
      </c>
      <c r="E332" s="19">
        <v>0.1658</v>
      </c>
      <c r="F332" s="19">
        <v>0.2787</v>
      </c>
      <c r="G332" s="18"/>
    </row>
    <row r="333" spans="1:7" x14ac:dyDescent="0.3">
      <c r="A333" s="2">
        <v>29768</v>
      </c>
      <c r="B333" s="17">
        <v>198107</v>
      </c>
      <c r="C333" s="17">
        <v>1.5320400000000001</v>
      </c>
      <c r="D333" s="19">
        <v>1.8499999999999999E-2</v>
      </c>
      <c r="E333" s="19">
        <v>0.18729999999999999</v>
      </c>
      <c r="F333" s="19">
        <v>0.2893</v>
      </c>
      <c r="G333" s="18"/>
    </row>
    <row r="334" spans="1:7" x14ac:dyDescent="0.3">
      <c r="A334" s="2">
        <v>29799</v>
      </c>
      <c r="B334" s="17">
        <v>198108</v>
      </c>
      <c r="C334" s="17">
        <v>1.55145</v>
      </c>
      <c r="D334" s="19">
        <v>1.2699999999999999E-2</v>
      </c>
      <c r="E334" s="19">
        <v>0.2024</v>
      </c>
      <c r="F334" s="19">
        <v>0.29520000000000002</v>
      </c>
      <c r="G334" s="18"/>
    </row>
    <row r="335" spans="1:7" x14ac:dyDescent="0.3">
      <c r="A335" s="2">
        <v>29830</v>
      </c>
      <c r="B335" s="17">
        <v>198109</v>
      </c>
      <c r="C335" s="17">
        <v>1.5626599999999999</v>
      </c>
      <c r="D335" s="19">
        <v>7.1999999999999998E-3</v>
      </c>
      <c r="E335" s="19">
        <v>0.21110000000000001</v>
      </c>
      <c r="F335" s="19">
        <v>0.2833</v>
      </c>
      <c r="G335" s="18"/>
    </row>
    <row r="336" spans="1:7" x14ac:dyDescent="0.3">
      <c r="A336" s="2">
        <v>29860</v>
      </c>
      <c r="B336" s="17">
        <v>198110</v>
      </c>
      <c r="C336" s="17">
        <v>1.5820700000000001</v>
      </c>
      <c r="D336" s="19">
        <v>1.24E-2</v>
      </c>
      <c r="E336" s="19">
        <v>0.2261</v>
      </c>
      <c r="F336" s="19">
        <v>0.27100000000000002</v>
      </c>
      <c r="G336" s="18"/>
    </row>
    <row r="337" spans="1:7" x14ac:dyDescent="0.3">
      <c r="A337" s="2">
        <v>29891</v>
      </c>
      <c r="B337" s="17">
        <v>198111</v>
      </c>
      <c r="C337" s="17">
        <v>1.6069599999999999</v>
      </c>
      <c r="D337" s="19">
        <v>1.5699999999999999E-2</v>
      </c>
      <c r="E337" s="19">
        <v>0.24540000000000001</v>
      </c>
      <c r="F337" s="19">
        <v>0.26350000000000001</v>
      </c>
      <c r="G337" s="18"/>
    </row>
    <row r="338" spans="1:7" x14ac:dyDescent="0.3">
      <c r="A338" s="2">
        <v>29921</v>
      </c>
      <c r="B338" s="17">
        <v>198112</v>
      </c>
      <c r="C338" s="17">
        <v>1.63043</v>
      </c>
      <c r="D338" s="19">
        <v>1.46E-2</v>
      </c>
      <c r="E338" s="19">
        <v>0.2636</v>
      </c>
      <c r="F338" s="19">
        <v>0.2636</v>
      </c>
      <c r="G338" s="18"/>
    </row>
    <row r="339" spans="1:7" x14ac:dyDescent="0.3">
      <c r="A339" s="2">
        <v>29952</v>
      </c>
      <c r="B339" s="17">
        <v>198201</v>
      </c>
      <c r="C339" s="17">
        <v>1.6603300000000001</v>
      </c>
      <c r="D339" s="19">
        <v>1.83E-2</v>
      </c>
      <c r="E339" s="19">
        <v>1.83E-2</v>
      </c>
      <c r="F339" s="19">
        <v>0.26029999999999998</v>
      </c>
      <c r="G339" s="18"/>
    </row>
    <row r="340" spans="1:7" x14ac:dyDescent="0.3">
      <c r="A340" s="2">
        <v>29983</v>
      </c>
      <c r="B340" s="17">
        <v>198202</v>
      </c>
      <c r="C340" s="17">
        <v>1.6964399999999999</v>
      </c>
      <c r="D340" s="19">
        <v>2.1700000000000001E-2</v>
      </c>
      <c r="E340" s="19">
        <v>4.0500000000000001E-2</v>
      </c>
      <c r="F340" s="19">
        <v>0.251</v>
      </c>
      <c r="G340" s="18"/>
    </row>
    <row r="341" spans="1:7" x14ac:dyDescent="0.3">
      <c r="A341" s="2">
        <v>30011</v>
      </c>
      <c r="B341" s="17">
        <v>198203</v>
      </c>
      <c r="C341" s="17">
        <v>1.73549</v>
      </c>
      <c r="D341" s="19">
        <v>2.3E-2</v>
      </c>
      <c r="E341" s="19">
        <v>6.4399999999999999E-2</v>
      </c>
      <c r="F341" s="19">
        <v>0.2455</v>
      </c>
      <c r="G341" s="18"/>
    </row>
    <row r="342" spans="1:7" x14ac:dyDescent="0.3">
      <c r="A342" s="2">
        <v>30042</v>
      </c>
      <c r="B342" s="17">
        <v>198204</v>
      </c>
      <c r="C342" s="17">
        <v>1.78027</v>
      </c>
      <c r="D342" s="19">
        <v>2.58E-2</v>
      </c>
      <c r="E342" s="19">
        <v>9.1899999999999996E-2</v>
      </c>
      <c r="F342" s="19">
        <v>0.2477</v>
      </c>
      <c r="G342" s="18"/>
    </row>
    <row r="343" spans="1:7" x14ac:dyDescent="0.3">
      <c r="A343" s="2">
        <v>30072</v>
      </c>
      <c r="B343" s="17">
        <v>198205</v>
      </c>
      <c r="C343" s="17">
        <v>1.82728</v>
      </c>
      <c r="D343" s="19">
        <v>2.64E-2</v>
      </c>
      <c r="E343" s="19">
        <v>0.1207</v>
      </c>
      <c r="F343" s="19">
        <v>0.24779999999999999</v>
      </c>
      <c r="G343" s="18"/>
    </row>
    <row r="344" spans="1:7" x14ac:dyDescent="0.3">
      <c r="A344" s="2">
        <v>30103</v>
      </c>
      <c r="B344" s="17">
        <v>198206</v>
      </c>
      <c r="C344" s="17">
        <v>1.86808</v>
      </c>
      <c r="D344" s="19">
        <v>2.23E-2</v>
      </c>
      <c r="E344" s="19">
        <v>0.14580000000000001</v>
      </c>
      <c r="F344" s="19">
        <v>0.2419</v>
      </c>
      <c r="G344" s="18"/>
    </row>
    <row r="345" spans="1:7" x14ac:dyDescent="0.3">
      <c r="A345" s="2">
        <v>30133</v>
      </c>
      <c r="B345" s="17">
        <v>198207</v>
      </c>
      <c r="C345" s="17">
        <v>1.89266</v>
      </c>
      <c r="D345" s="19">
        <v>1.32E-2</v>
      </c>
      <c r="E345" s="19">
        <v>0.1608</v>
      </c>
      <c r="F345" s="19">
        <v>0.2354</v>
      </c>
      <c r="G345" s="18"/>
    </row>
    <row r="346" spans="1:7" x14ac:dyDescent="0.3">
      <c r="A346" s="2">
        <v>30164</v>
      </c>
      <c r="B346" s="17">
        <v>198208</v>
      </c>
      <c r="C346" s="17">
        <v>1.9154100000000001</v>
      </c>
      <c r="D346" s="19">
        <v>1.2E-2</v>
      </c>
      <c r="E346" s="19">
        <v>0.17480000000000001</v>
      </c>
      <c r="F346" s="19">
        <v>0.2346</v>
      </c>
      <c r="G346" s="18"/>
    </row>
    <row r="347" spans="1:7" x14ac:dyDescent="0.3">
      <c r="A347" s="2">
        <v>30195</v>
      </c>
      <c r="B347" s="17">
        <v>198209</v>
      </c>
      <c r="C347" s="17">
        <v>1.94587</v>
      </c>
      <c r="D347" s="19">
        <v>1.5900000000000001E-2</v>
      </c>
      <c r="E347" s="19">
        <v>0.19350000000000001</v>
      </c>
      <c r="F347" s="19">
        <v>0.2452</v>
      </c>
      <c r="G347" s="18"/>
    </row>
    <row r="348" spans="1:7" x14ac:dyDescent="0.3">
      <c r="A348" s="2">
        <v>30225</v>
      </c>
      <c r="B348" s="17">
        <v>198210</v>
      </c>
      <c r="C348" s="17">
        <v>1.9817400000000001</v>
      </c>
      <c r="D348" s="19">
        <v>1.84E-2</v>
      </c>
      <c r="E348" s="19">
        <v>0.2155</v>
      </c>
      <c r="F348" s="19">
        <v>0.25259999999999999</v>
      </c>
      <c r="G348" s="18"/>
    </row>
    <row r="349" spans="1:7" x14ac:dyDescent="0.3">
      <c r="A349" s="2">
        <v>30256</v>
      </c>
      <c r="B349" s="17">
        <v>198211</v>
      </c>
      <c r="C349" s="17">
        <v>2.00528</v>
      </c>
      <c r="D349" s="19">
        <v>1.1900000000000001E-2</v>
      </c>
      <c r="E349" s="19">
        <v>0.22989999999999999</v>
      </c>
      <c r="F349" s="19">
        <v>0.24790000000000001</v>
      </c>
      <c r="G349" s="18"/>
    </row>
    <row r="350" spans="1:7" x14ac:dyDescent="0.3">
      <c r="A350" s="2">
        <v>30286</v>
      </c>
      <c r="B350" s="17">
        <v>198212</v>
      </c>
      <c r="C350" s="17">
        <v>2.0222199999999999</v>
      </c>
      <c r="D350" s="19">
        <v>8.3999999999999995E-3</v>
      </c>
      <c r="E350" s="19">
        <v>0.24030000000000001</v>
      </c>
      <c r="F350" s="19">
        <v>0.24030000000000001</v>
      </c>
      <c r="G350" s="18"/>
    </row>
    <row r="351" spans="1:7" x14ac:dyDescent="0.3">
      <c r="A351" s="2">
        <v>30317</v>
      </c>
      <c r="B351" s="17">
        <v>198301</v>
      </c>
      <c r="C351" s="17">
        <v>2.0434600000000001</v>
      </c>
      <c r="D351" s="19">
        <v>1.0500000000000001E-2</v>
      </c>
      <c r="E351" s="19">
        <v>1.0500000000000001E-2</v>
      </c>
      <c r="F351" s="19">
        <v>0.23080000000000001</v>
      </c>
      <c r="G351" s="18"/>
    </row>
    <row r="352" spans="1:7" x14ac:dyDescent="0.3">
      <c r="A352" s="2">
        <v>30348</v>
      </c>
      <c r="B352" s="17">
        <v>198302</v>
      </c>
      <c r="C352" s="17">
        <v>2.0676399999999999</v>
      </c>
      <c r="D352" s="19">
        <v>1.18E-2</v>
      </c>
      <c r="E352" s="19">
        <v>2.2499999999999999E-2</v>
      </c>
      <c r="F352" s="19">
        <v>0.21879999999999999</v>
      </c>
      <c r="G352" s="18"/>
    </row>
    <row r="353" spans="1:7" x14ac:dyDescent="0.3">
      <c r="A353" s="2">
        <v>30376</v>
      </c>
      <c r="B353" s="17">
        <v>198303</v>
      </c>
      <c r="C353" s="17">
        <v>2.1146500000000001</v>
      </c>
      <c r="D353" s="19">
        <v>2.2700000000000001E-2</v>
      </c>
      <c r="E353" s="19">
        <v>4.5699999999999998E-2</v>
      </c>
      <c r="F353" s="19">
        <v>0.2185</v>
      </c>
      <c r="G353" s="18"/>
    </row>
    <row r="354" spans="1:7" x14ac:dyDescent="0.3">
      <c r="A354" s="2">
        <v>30407</v>
      </c>
      <c r="B354" s="17">
        <v>198304</v>
      </c>
      <c r="C354" s="17">
        <v>2.1793900000000002</v>
      </c>
      <c r="D354" s="19">
        <v>3.0599999999999999E-2</v>
      </c>
      <c r="E354" s="19">
        <v>7.7700000000000005E-2</v>
      </c>
      <c r="F354" s="19">
        <v>0.22420000000000001</v>
      </c>
      <c r="G354" s="18"/>
    </row>
    <row r="355" spans="1:7" x14ac:dyDescent="0.3">
      <c r="A355" s="2">
        <v>30437</v>
      </c>
      <c r="B355" s="17">
        <v>198305</v>
      </c>
      <c r="C355" s="17">
        <v>2.2343500000000001</v>
      </c>
      <c r="D355" s="19">
        <v>2.52E-2</v>
      </c>
      <c r="E355" s="19">
        <v>0.10489999999999999</v>
      </c>
      <c r="F355" s="19">
        <v>0.2228</v>
      </c>
      <c r="G355" s="18"/>
    </row>
    <row r="356" spans="1:7" x14ac:dyDescent="0.3">
      <c r="A356" s="2">
        <v>30468</v>
      </c>
      <c r="B356" s="17">
        <v>198306</v>
      </c>
      <c r="C356" s="17">
        <v>2.25034</v>
      </c>
      <c r="D356" s="19">
        <v>7.1999999999999998E-3</v>
      </c>
      <c r="E356" s="19">
        <v>0.1128</v>
      </c>
      <c r="F356" s="19">
        <v>0.2046</v>
      </c>
      <c r="G356" s="18"/>
    </row>
    <row r="357" spans="1:7" x14ac:dyDescent="0.3">
      <c r="A357" s="2">
        <v>30498</v>
      </c>
      <c r="B357" s="17">
        <v>198307</v>
      </c>
      <c r="C357" s="17">
        <v>2.26783</v>
      </c>
      <c r="D357" s="19">
        <v>7.9000000000000008E-3</v>
      </c>
      <c r="E357" s="19">
        <v>0.1215</v>
      </c>
      <c r="F357" s="19">
        <v>0.19819999999999999</v>
      </c>
      <c r="G357" s="18"/>
    </row>
    <row r="358" spans="1:7" x14ac:dyDescent="0.3">
      <c r="A358" s="2">
        <v>30529</v>
      </c>
      <c r="B358" s="17">
        <v>198308</v>
      </c>
      <c r="C358" s="17">
        <v>2.2662399999999998</v>
      </c>
      <c r="D358" s="19">
        <v>-8.0000000000000004E-4</v>
      </c>
      <c r="E358" s="19">
        <v>0.1207</v>
      </c>
      <c r="F358" s="19">
        <v>0.1832</v>
      </c>
      <c r="G358" s="18"/>
    </row>
    <row r="359" spans="1:7" x14ac:dyDescent="0.3">
      <c r="A359" s="2">
        <v>30560</v>
      </c>
      <c r="B359" s="17">
        <v>198309</v>
      </c>
      <c r="C359" s="17">
        <v>2.2849400000000002</v>
      </c>
      <c r="D359" s="19">
        <v>8.2000000000000007E-3</v>
      </c>
      <c r="E359" s="19">
        <v>0.12089999999999999</v>
      </c>
      <c r="F359" s="19">
        <v>0.17419999999999999</v>
      </c>
      <c r="G359" s="18"/>
    </row>
    <row r="360" spans="1:7" x14ac:dyDescent="0.3">
      <c r="A360" s="2">
        <v>30590</v>
      </c>
      <c r="B360" s="17">
        <v>198310</v>
      </c>
      <c r="C360" s="17">
        <v>2.3226399999999998</v>
      </c>
      <c r="D360" s="19">
        <v>1.6500000000000001E-2</v>
      </c>
      <c r="E360" s="19">
        <v>0.14860000000000001</v>
      </c>
      <c r="F360" s="19">
        <v>0.17199999999999999</v>
      </c>
      <c r="G360" s="18"/>
    </row>
    <row r="361" spans="1:7" x14ac:dyDescent="0.3">
      <c r="A361" s="2">
        <v>30621</v>
      </c>
      <c r="B361" s="17">
        <v>198311</v>
      </c>
      <c r="C361" s="17">
        <v>2.3470499999999999</v>
      </c>
      <c r="D361" s="19">
        <v>1.0500000000000001E-2</v>
      </c>
      <c r="E361" s="19">
        <v>0.16059999999999999</v>
      </c>
      <c r="F361" s="19">
        <v>0.1704</v>
      </c>
      <c r="G361" s="18"/>
    </row>
    <row r="362" spans="1:7" x14ac:dyDescent="0.3">
      <c r="A362" s="2">
        <v>30651</v>
      </c>
      <c r="B362" s="17">
        <v>198312</v>
      </c>
      <c r="C362" s="17">
        <v>2.35867</v>
      </c>
      <c r="D362" s="19">
        <v>4.8999999999999998E-3</v>
      </c>
      <c r="E362" s="19">
        <v>0.16639999999999999</v>
      </c>
      <c r="F362" s="19">
        <v>0.16639999999999999</v>
      </c>
      <c r="G362" s="18"/>
    </row>
    <row r="363" spans="1:7" x14ac:dyDescent="0.3">
      <c r="A363" s="2">
        <v>30682</v>
      </c>
      <c r="B363" s="17">
        <v>198401</v>
      </c>
      <c r="C363" s="17">
        <v>2.3913600000000002</v>
      </c>
      <c r="D363" s="19">
        <v>1.3899999999999999E-2</v>
      </c>
      <c r="E363" s="19">
        <v>1.3899999999999999E-2</v>
      </c>
      <c r="F363" s="19">
        <v>0.17019999999999999</v>
      </c>
      <c r="G363" s="18"/>
    </row>
    <row r="364" spans="1:7" x14ac:dyDescent="0.3">
      <c r="A364" s="2">
        <v>30713</v>
      </c>
      <c r="B364" s="17">
        <v>198402</v>
      </c>
      <c r="C364" s="17">
        <v>2.42333</v>
      </c>
      <c r="D364" s="19">
        <v>1.34E-2</v>
      </c>
      <c r="E364" s="19">
        <v>2.7400000000000001E-2</v>
      </c>
      <c r="F364" s="19">
        <v>0.17199999999999999</v>
      </c>
      <c r="G364" s="18"/>
    </row>
    <row r="365" spans="1:7" x14ac:dyDescent="0.3">
      <c r="A365" s="2">
        <v>30742</v>
      </c>
      <c r="B365" s="17">
        <v>198403</v>
      </c>
      <c r="C365" s="17">
        <v>2.46644</v>
      </c>
      <c r="D365" s="19">
        <v>1.78E-2</v>
      </c>
      <c r="E365" s="19">
        <v>4.5699999999999998E-2</v>
      </c>
      <c r="F365" s="19">
        <v>0.16639999999999999</v>
      </c>
      <c r="G365" s="18"/>
    </row>
    <row r="366" spans="1:7" x14ac:dyDescent="0.3">
      <c r="A366" s="2">
        <v>30773</v>
      </c>
      <c r="B366" s="17">
        <v>198404</v>
      </c>
      <c r="C366" s="17">
        <v>2.5154299999999998</v>
      </c>
      <c r="D366" s="19">
        <v>1.9900000000000001E-2</v>
      </c>
      <c r="E366" s="19">
        <v>6.6500000000000004E-2</v>
      </c>
      <c r="F366" s="19">
        <v>0.1542</v>
      </c>
      <c r="G366" s="18"/>
    </row>
    <row r="367" spans="1:7" x14ac:dyDescent="0.3">
      <c r="A367" s="2">
        <v>30803</v>
      </c>
      <c r="B367" s="17">
        <v>198405</v>
      </c>
      <c r="C367" s="17">
        <v>2.5507499999999999</v>
      </c>
      <c r="D367" s="19">
        <v>1.4E-2</v>
      </c>
      <c r="E367" s="19">
        <v>8.14E-2</v>
      </c>
      <c r="F367" s="19">
        <v>0.1416</v>
      </c>
      <c r="G367" s="18"/>
    </row>
    <row r="368" spans="1:7" x14ac:dyDescent="0.3">
      <c r="A368" s="2">
        <v>30834</v>
      </c>
      <c r="B368" s="17">
        <v>198406</v>
      </c>
      <c r="C368" s="17">
        <v>2.59171</v>
      </c>
      <c r="D368" s="19">
        <v>1.61E-2</v>
      </c>
      <c r="E368" s="19">
        <v>9.8799999999999999E-2</v>
      </c>
      <c r="F368" s="19">
        <v>0.1517</v>
      </c>
      <c r="G368" s="18"/>
    </row>
    <row r="369" spans="1:7" x14ac:dyDescent="0.3">
      <c r="A369" s="2">
        <v>30864</v>
      </c>
      <c r="B369" s="17">
        <v>198407</v>
      </c>
      <c r="C369" s="17">
        <v>2.6232799999999998</v>
      </c>
      <c r="D369" s="19">
        <v>1.2200000000000001E-2</v>
      </c>
      <c r="E369" s="19">
        <v>0.11219999999999999</v>
      </c>
      <c r="F369" s="19">
        <v>0.15670000000000001</v>
      </c>
      <c r="G369" s="18"/>
    </row>
    <row r="370" spans="1:7" x14ac:dyDescent="0.3">
      <c r="A370" s="2">
        <v>30895</v>
      </c>
      <c r="B370" s="17">
        <v>198408</v>
      </c>
      <c r="C370" s="17">
        <v>2.6331500000000001</v>
      </c>
      <c r="D370" s="19">
        <v>3.8E-3</v>
      </c>
      <c r="E370" s="19">
        <v>0.1164</v>
      </c>
      <c r="F370" s="19">
        <v>0.16189999999999999</v>
      </c>
      <c r="G370" s="18"/>
    </row>
    <row r="371" spans="1:7" x14ac:dyDescent="0.3">
      <c r="A371" s="2">
        <v>30926</v>
      </c>
      <c r="B371" s="17">
        <v>198409</v>
      </c>
      <c r="C371" s="17">
        <v>2.6621800000000002</v>
      </c>
      <c r="D371" s="19">
        <v>1.0999999999999999E-2</v>
      </c>
      <c r="E371" s="19">
        <v>0.12870000000000001</v>
      </c>
      <c r="F371" s="19">
        <v>0.1651</v>
      </c>
      <c r="G371" s="18"/>
    </row>
    <row r="372" spans="1:7" x14ac:dyDescent="0.3">
      <c r="A372" s="2">
        <v>30956</v>
      </c>
      <c r="B372" s="17">
        <v>198410</v>
      </c>
      <c r="C372" s="17">
        <v>2.6772900000000002</v>
      </c>
      <c r="D372" s="19">
        <v>5.7000000000000002E-3</v>
      </c>
      <c r="E372" s="19">
        <v>0.1351</v>
      </c>
      <c r="F372" s="19">
        <v>0.1527</v>
      </c>
      <c r="G372" s="18"/>
    </row>
    <row r="373" spans="1:7" x14ac:dyDescent="0.3">
      <c r="A373" s="2">
        <v>30987</v>
      </c>
      <c r="B373" s="17">
        <v>198411</v>
      </c>
      <c r="C373" s="17">
        <v>2.7318500000000001</v>
      </c>
      <c r="D373" s="19">
        <v>2.0400000000000001E-2</v>
      </c>
      <c r="E373" s="19">
        <v>0.15820000000000001</v>
      </c>
      <c r="F373" s="19">
        <v>0.16389999999999999</v>
      </c>
      <c r="G373" s="18"/>
    </row>
    <row r="374" spans="1:7" x14ac:dyDescent="0.3">
      <c r="A374" s="2">
        <v>31017</v>
      </c>
      <c r="B374" s="17">
        <v>198412</v>
      </c>
      <c r="C374" s="17">
        <v>2.7899099999999999</v>
      </c>
      <c r="D374" s="19">
        <v>2.1299999999999999E-2</v>
      </c>
      <c r="E374" s="19">
        <v>0.18279999999999999</v>
      </c>
      <c r="F374" s="19">
        <v>0.18279999999999999</v>
      </c>
      <c r="G374" s="18"/>
    </row>
    <row r="375" spans="1:7" x14ac:dyDescent="0.3">
      <c r="A375" s="2">
        <v>31048</v>
      </c>
      <c r="B375" s="17">
        <v>198501</v>
      </c>
      <c r="C375" s="17">
        <v>2.8522699999999999</v>
      </c>
      <c r="D375" s="19">
        <v>2.24E-2</v>
      </c>
      <c r="E375" s="19">
        <v>2.24E-2</v>
      </c>
      <c r="F375" s="19">
        <v>0.19270000000000001</v>
      </c>
      <c r="G375" s="18"/>
    </row>
    <row r="376" spans="1:7" x14ac:dyDescent="0.3">
      <c r="A376" s="2">
        <v>31079</v>
      </c>
      <c r="B376" s="17">
        <v>198502</v>
      </c>
      <c r="C376" s="17">
        <v>2.9379300000000002</v>
      </c>
      <c r="D376" s="19">
        <v>0.03</v>
      </c>
      <c r="E376" s="19">
        <v>5.3100000000000001E-2</v>
      </c>
      <c r="F376" s="19">
        <v>0.21240000000000001</v>
      </c>
      <c r="G376" s="18"/>
    </row>
    <row r="377" spans="1:7" x14ac:dyDescent="0.3">
      <c r="A377" s="2">
        <v>31107</v>
      </c>
      <c r="B377" s="17">
        <v>198503</v>
      </c>
      <c r="C377" s="17">
        <v>3.0291600000000001</v>
      </c>
      <c r="D377" s="19">
        <v>3.1099999999999999E-2</v>
      </c>
      <c r="E377" s="19">
        <v>8.5800000000000001E-2</v>
      </c>
      <c r="F377" s="19">
        <v>0.22819999999999999</v>
      </c>
      <c r="G377" s="18"/>
    </row>
    <row r="378" spans="1:7" x14ac:dyDescent="0.3">
      <c r="A378" s="2">
        <v>31138</v>
      </c>
      <c r="B378" s="17">
        <v>198504</v>
      </c>
      <c r="C378" s="17">
        <v>3.11442</v>
      </c>
      <c r="D378" s="19">
        <v>2.81E-2</v>
      </c>
      <c r="E378" s="19">
        <v>0.1163</v>
      </c>
      <c r="F378" s="19">
        <v>0.23810000000000001</v>
      </c>
      <c r="G378" s="18"/>
    </row>
    <row r="379" spans="1:7" x14ac:dyDescent="0.3">
      <c r="A379" s="2">
        <v>31168</v>
      </c>
      <c r="B379" s="17">
        <v>198505</v>
      </c>
      <c r="C379" s="17">
        <v>3.2550500000000002</v>
      </c>
      <c r="D379" s="19">
        <v>4.5199999999999997E-2</v>
      </c>
      <c r="E379" s="19">
        <v>0.16669999999999999</v>
      </c>
      <c r="F379" s="19">
        <v>0.27610000000000001</v>
      </c>
      <c r="G379" s="18"/>
    </row>
    <row r="380" spans="1:7" x14ac:dyDescent="0.3">
      <c r="A380" s="2">
        <v>31199</v>
      </c>
      <c r="B380" s="17">
        <v>198506</v>
      </c>
      <c r="C380" s="17">
        <v>3.3151000000000002</v>
      </c>
      <c r="D380" s="19">
        <v>1.84E-2</v>
      </c>
      <c r="E380" s="19">
        <v>0.18820000000000001</v>
      </c>
      <c r="F380" s="19">
        <v>0.27910000000000001</v>
      </c>
      <c r="G380" s="18"/>
    </row>
    <row r="381" spans="1:7" x14ac:dyDescent="0.3">
      <c r="A381" s="2">
        <v>31229</v>
      </c>
      <c r="B381" s="17">
        <v>198507</v>
      </c>
      <c r="C381" s="17">
        <v>3.2957700000000001</v>
      </c>
      <c r="D381" s="19">
        <v>-5.7999999999999996E-3</v>
      </c>
      <c r="E381" s="19">
        <v>0.18129999999999999</v>
      </c>
      <c r="F381" s="19">
        <v>0.25640000000000002</v>
      </c>
      <c r="G381" s="18"/>
    </row>
    <row r="382" spans="1:7" x14ac:dyDescent="0.3">
      <c r="A382" s="2">
        <v>31260</v>
      </c>
      <c r="B382" s="17">
        <v>198508</v>
      </c>
      <c r="C382" s="17">
        <v>3.2826399999999998</v>
      </c>
      <c r="D382" s="19">
        <v>-4.0000000000000001E-3</v>
      </c>
      <c r="E382" s="19">
        <v>0.17660000000000001</v>
      </c>
      <c r="F382" s="19">
        <v>0.2467</v>
      </c>
      <c r="G382" s="18"/>
    </row>
    <row r="383" spans="1:7" x14ac:dyDescent="0.3">
      <c r="A383" s="2">
        <v>31291</v>
      </c>
      <c r="B383" s="17">
        <v>198509</v>
      </c>
      <c r="C383" s="17">
        <v>3.31176</v>
      </c>
      <c r="D383" s="19">
        <v>8.8999999999999999E-3</v>
      </c>
      <c r="E383" s="19">
        <v>0.187</v>
      </c>
      <c r="F383" s="19">
        <v>0.24399999999999999</v>
      </c>
      <c r="G383" s="18"/>
    </row>
    <row r="384" spans="1:7" x14ac:dyDescent="0.3">
      <c r="A384" s="2">
        <v>31321</v>
      </c>
      <c r="B384" s="17">
        <v>198510</v>
      </c>
      <c r="C384" s="17">
        <v>3.3404699999999998</v>
      </c>
      <c r="D384" s="19">
        <v>8.6999999999999994E-3</v>
      </c>
      <c r="E384" s="19">
        <v>0.1973</v>
      </c>
      <c r="F384" s="19">
        <v>0.2477</v>
      </c>
      <c r="G384" s="18"/>
    </row>
    <row r="385" spans="1:7" x14ac:dyDescent="0.3">
      <c r="A385" s="2">
        <v>31352</v>
      </c>
      <c r="B385" s="17">
        <v>198511</v>
      </c>
      <c r="C385" s="17">
        <v>3.3736299999999999</v>
      </c>
      <c r="D385" s="19">
        <v>9.9000000000000008E-3</v>
      </c>
      <c r="E385" s="19">
        <v>0.2092</v>
      </c>
      <c r="F385" s="19">
        <v>0.2349</v>
      </c>
      <c r="G385" s="18"/>
    </row>
    <row r="386" spans="1:7" x14ac:dyDescent="0.3">
      <c r="A386" s="2">
        <v>31382</v>
      </c>
      <c r="B386" s="17">
        <v>198512</v>
      </c>
      <c r="C386" s="17">
        <v>3.4162699999999999</v>
      </c>
      <c r="D386" s="19">
        <v>1.26E-2</v>
      </c>
      <c r="E386" s="19">
        <v>0.22450000000000001</v>
      </c>
      <c r="F386" s="19">
        <v>0.22450000000000001</v>
      </c>
      <c r="G386" s="18"/>
    </row>
    <row r="387" spans="1:7" x14ac:dyDescent="0.3">
      <c r="A387" s="2">
        <v>31413</v>
      </c>
      <c r="B387" s="17">
        <v>198601</v>
      </c>
      <c r="C387" s="17">
        <v>3.5238800000000001</v>
      </c>
      <c r="D387" s="19">
        <v>3.15E-2</v>
      </c>
      <c r="E387" s="19">
        <v>3.15E-2</v>
      </c>
      <c r="F387" s="19">
        <v>0.23549999999999999</v>
      </c>
      <c r="G387" s="18"/>
    </row>
    <row r="388" spans="1:7" x14ac:dyDescent="0.3">
      <c r="A388" s="2">
        <v>31444</v>
      </c>
      <c r="B388" s="17">
        <v>198602</v>
      </c>
      <c r="C388" s="17">
        <v>3.6349100000000001</v>
      </c>
      <c r="D388" s="19">
        <v>3.15E-2</v>
      </c>
      <c r="E388" s="19">
        <v>6.4000000000000001E-2</v>
      </c>
      <c r="F388" s="19">
        <v>0.23719999999999999</v>
      </c>
      <c r="G388" s="18"/>
    </row>
    <row r="389" spans="1:7" x14ac:dyDescent="0.3">
      <c r="A389" s="2">
        <v>31472</v>
      </c>
      <c r="B389" s="17">
        <v>198603</v>
      </c>
      <c r="C389" s="17">
        <v>3.7152500000000002</v>
      </c>
      <c r="D389" s="19">
        <v>2.2100000000000002E-2</v>
      </c>
      <c r="E389" s="19">
        <v>8.7499999999999994E-2</v>
      </c>
      <c r="F389" s="19">
        <v>0.22650000000000001</v>
      </c>
      <c r="G389" s="18"/>
    </row>
    <row r="390" spans="1:7" x14ac:dyDescent="0.3">
      <c r="A390" s="2">
        <v>31503</v>
      </c>
      <c r="B390" s="17">
        <v>198604</v>
      </c>
      <c r="C390" s="17">
        <v>3.8165</v>
      </c>
      <c r="D390" s="19">
        <v>2.7300000000000001E-2</v>
      </c>
      <c r="E390" s="19">
        <v>0.1172</v>
      </c>
      <c r="F390" s="19">
        <v>0.22539999999999999</v>
      </c>
      <c r="G390" s="18"/>
    </row>
    <row r="391" spans="1:7" x14ac:dyDescent="0.3">
      <c r="A391" s="2">
        <v>31533</v>
      </c>
      <c r="B391" s="17">
        <v>198605</v>
      </c>
      <c r="C391" s="17">
        <v>3.78898</v>
      </c>
      <c r="D391" s="19">
        <v>-7.1999999999999998E-3</v>
      </c>
      <c r="E391" s="19">
        <v>0.1091</v>
      </c>
      <c r="F391" s="19">
        <v>0.16400000000000001</v>
      </c>
      <c r="G391" s="18"/>
    </row>
    <row r="392" spans="1:7" x14ac:dyDescent="0.3">
      <c r="A392" s="2">
        <v>31564</v>
      </c>
      <c r="B392" s="17">
        <v>198606</v>
      </c>
      <c r="C392" s="17">
        <v>3.7612999999999999</v>
      </c>
      <c r="D392" s="19">
        <v>-7.3000000000000001E-3</v>
      </c>
      <c r="E392" s="19">
        <v>0.10100000000000001</v>
      </c>
      <c r="F392" s="19">
        <v>0.1346</v>
      </c>
      <c r="G392" s="18"/>
    </row>
    <row r="393" spans="1:7" x14ac:dyDescent="0.3">
      <c r="A393" s="2">
        <v>31594</v>
      </c>
      <c r="B393" s="17">
        <v>198607</v>
      </c>
      <c r="C393" s="17">
        <v>3.7607400000000002</v>
      </c>
      <c r="D393" s="19">
        <v>-1E-4</v>
      </c>
      <c r="E393" s="19">
        <v>0.1008</v>
      </c>
      <c r="F393" s="19">
        <v>0.1411</v>
      </c>
      <c r="G393" s="18"/>
    </row>
    <row r="394" spans="1:7" x14ac:dyDescent="0.3">
      <c r="A394" s="2">
        <v>31625</v>
      </c>
      <c r="B394" s="17">
        <v>198608</v>
      </c>
      <c r="C394" s="17">
        <v>3.8133900000000001</v>
      </c>
      <c r="D394" s="19">
        <v>1.4E-2</v>
      </c>
      <c r="E394" s="19">
        <v>0.1162</v>
      </c>
      <c r="F394" s="19">
        <v>0.16170000000000001</v>
      </c>
      <c r="G394" s="18"/>
    </row>
    <row r="395" spans="1:7" x14ac:dyDescent="0.3">
      <c r="A395" s="2">
        <v>31656</v>
      </c>
      <c r="B395" s="17">
        <v>198609</v>
      </c>
      <c r="C395" s="17">
        <v>3.8677999999999999</v>
      </c>
      <c r="D395" s="19">
        <v>1.43E-2</v>
      </c>
      <c r="E395" s="19">
        <v>0.13220000000000001</v>
      </c>
      <c r="F395" s="19">
        <v>0.16789999999999999</v>
      </c>
      <c r="G395" s="18"/>
    </row>
    <row r="396" spans="1:7" x14ac:dyDescent="0.3">
      <c r="A396" s="2">
        <v>31686</v>
      </c>
      <c r="B396" s="17">
        <v>198610</v>
      </c>
      <c r="C396" s="17">
        <v>3.9474100000000001</v>
      </c>
      <c r="D396" s="19">
        <v>2.06E-2</v>
      </c>
      <c r="E396" s="19">
        <v>0.1555</v>
      </c>
      <c r="F396" s="19">
        <v>0.1817</v>
      </c>
      <c r="G396" s="18"/>
    </row>
    <row r="397" spans="1:7" x14ac:dyDescent="0.3">
      <c r="A397" s="2">
        <v>31717</v>
      </c>
      <c r="B397" s="17">
        <v>198611</v>
      </c>
      <c r="C397" s="17">
        <v>4.0329199999999998</v>
      </c>
      <c r="D397" s="19">
        <v>2.1700000000000001E-2</v>
      </c>
      <c r="E397" s="19">
        <v>0.18049999999999999</v>
      </c>
      <c r="F397" s="19">
        <v>0.19539999999999999</v>
      </c>
      <c r="G397" s="18"/>
    </row>
    <row r="398" spans="1:7" x14ac:dyDescent="0.3">
      <c r="A398" s="2">
        <v>31747</v>
      </c>
      <c r="B398" s="17">
        <v>198612</v>
      </c>
      <c r="C398" s="17">
        <v>4.1318599999999996</v>
      </c>
      <c r="D398" s="19">
        <v>2.4500000000000001E-2</v>
      </c>
      <c r="E398" s="19">
        <v>0.20949999999999999</v>
      </c>
      <c r="F398" s="19">
        <v>0.20949999999999999</v>
      </c>
      <c r="G398" s="18"/>
    </row>
    <row r="399" spans="1:7" x14ac:dyDescent="0.3">
      <c r="A399" s="2">
        <v>31778</v>
      </c>
      <c r="B399" s="17">
        <v>198701</v>
      </c>
      <c r="C399" s="17">
        <v>4.2669100000000002</v>
      </c>
      <c r="D399" s="19">
        <v>3.27E-2</v>
      </c>
      <c r="E399" s="19">
        <v>3.27E-2</v>
      </c>
      <c r="F399" s="19">
        <v>0.2109</v>
      </c>
      <c r="G399" s="18"/>
    </row>
    <row r="400" spans="1:7" x14ac:dyDescent="0.3">
      <c r="A400" s="2">
        <v>31809</v>
      </c>
      <c r="B400" s="17">
        <v>198702</v>
      </c>
      <c r="C400" s="17">
        <v>4.3536099999999998</v>
      </c>
      <c r="D400" s="19">
        <v>2.0299999999999999E-2</v>
      </c>
      <c r="E400" s="19">
        <v>5.3699999999999998E-2</v>
      </c>
      <c r="F400" s="19">
        <v>0.19769999999999999</v>
      </c>
      <c r="G400" s="18"/>
    </row>
    <row r="401" spans="1:7" x14ac:dyDescent="0.3">
      <c r="A401" s="2">
        <v>31837</v>
      </c>
      <c r="B401" s="17">
        <v>198703</v>
      </c>
      <c r="C401" s="17">
        <v>4.4715600000000002</v>
      </c>
      <c r="D401" s="19">
        <v>2.7099999999999999E-2</v>
      </c>
      <c r="E401" s="19">
        <v>8.2199999999999995E-2</v>
      </c>
      <c r="F401" s="19">
        <v>0.2036</v>
      </c>
      <c r="G401" s="18"/>
    </row>
    <row r="402" spans="1:7" x14ac:dyDescent="0.3">
      <c r="A402" s="2">
        <v>31868</v>
      </c>
      <c r="B402" s="17">
        <v>198704</v>
      </c>
      <c r="C402" s="17">
        <v>4.5723399999999996</v>
      </c>
      <c r="D402" s="19">
        <v>2.2499999999999999E-2</v>
      </c>
      <c r="E402" s="19">
        <v>0.1066</v>
      </c>
      <c r="F402" s="19">
        <v>0.19800000000000001</v>
      </c>
      <c r="G402" s="18"/>
    </row>
    <row r="403" spans="1:7" x14ac:dyDescent="0.3">
      <c r="A403" s="2">
        <v>31898</v>
      </c>
      <c r="B403" s="17">
        <v>198705</v>
      </c>
      <c r="C403" s="17">
        <v>4.6501200000000003</v>
      </c>
      <c r="D403" s="19">
        <v>1.7000000000000001E-2</v>
      </c>
      <c r="E403" s="19">
        <v>0.12540000000000001</v>
      </c>
      <c r="F403" s="19">
        <v>0.2273</v>
      </c>
      <c r="G403" s="18"/>
    </row>
    <row r="404" spans="1:7" x14ac:dyDescent="0.3">
      <c r="A404" s="2">
        <v>31929</v>
      </c>
      <c r="B404" s="17">
        <v>198706</v>
      </c>
      <c r="C404" s="17">
        <v>4.6945800000000002</v>
      </c>
      <c r="D404" s="19">
        <v>9.5999999999999992E-3</v>
      </c>
      <c r="E404" s="19">
        <v>0.13619999999999999</v>
      </c>
      <c r="F404" s="19">
        <v>0.24809999999999999</v>
      </c>
      <c r="G404" s="18"/>
    </row>
    <row r="405" spans="1:7" x14ac:dyDescent="0.3">
      <c r="A405" s="2">
        <v>31959</v>
      </c>
      <c r="B405" s="17">
        <v>198707</v>
      </c>
      <c r="C405" s="17">
        <v>4.7631399999999999</v>
      </c>
      <c r="D405" s="19">
        <v>1.46E-2</v>
      </c>
      <c r="E405" s="19">
        <v>0.15279999999999999</v>
      </c>
      <c r="F405" s="19">
        <v>0.26650000000000001</v>
      </c>
      <c r="G405" s="18"/>
    </row>
    <row r="406" spans="1:7" x14ac:dyDescent="0.3">
      <c r="A406" s="2">
        <v>31990</v>
      </c>
      <c r="B406" s="17">
        <v>198708</v>
      </c>
      <c r="C406" s="17">
        <v>4.7770599999999996</v>
      </c>
      <c r="D406" s="19">
        <v>2.8999999999999998E-3</v>
      </c>
      <c r="E406" s="19">
        <v>0.15620000000000001</v>
      </c>
      <c r="F406" s="19">
        <v>0.25269999999999998</v>
      </c>
      <c r="G406" s="18"/>
    </row>
    <row r="407" spans="1:7" x14ac:dyDescent="0.3">
      <c r="A407" s="2">
        <v>32021</v>
      </c>
      <c r="B407" s="17">
        <v>198709</v>
      </c>
      <c r="C407" s="17">
        <v>4.8352000000000004</v>
      </c>
      <c r="D407" s="19">
        <v>1.2200000000000001E-2</v>
      </c>
      <c r="E407" s="19">
        <v>0.17019999999999999</v>
      </c>
      <c r="F407" s="19">
        <v>0.25009999999999999</v>
      </c>
      <c r="G407" s="18"/>
    </row>
    <row r="408" spans="1:7" x14ac:dyDescent="0.3">
      <c r="A408" s="2">
        <v>32051</v>
      </c>
      <c r="B408" s="17">
        <v>198710</v>
      </c>
      <c r="C408" s="17">
        <v>4.9262699999999997</v>
      </c>
      <c r="D408" s="19">
        <v>1.8800000000000001E-2</v>
      </c>
      <c r="E408" s="19">
        <v>0.1923</v>
      </c>
      <c r="F408" s="19">
        <v>0.248</v>
      </c>
      <c r="G408" s="18"/>
    </row>
    <row r="409" spans="1:7" x14ac:dyDescent="0.3">
      <c r="A409" s="2">
        <v>32082</v>
      </c>
      <c r="B409" s="17">
        <v>198711</v>
      </c>
      <c r="C409" s="17">
        <v>5.0302300000000004</v>
      </c>
      <c r="D409" s="19">
        <v>2.1100000000000001E-2</v>
      </c>
      <c r="E409" s="19">
        <v>0.21740000000000001</v>
      </c>
      <c r="F409" s="19">
        <v>0.24729999999999999</v>
      </c>
      <c r="G409" s="18"/>
    </row>
    <row r="410" spans="1:7" x14ac:dyDescent="0.3">
      <c r="A410" s="2">
        <v>32112</v>
      </c>
      <c r="B410" s="17">
        <v>198712</v>
      </c>
      <c r="C410" s="17">
        <v>5.1243999999999996</v>
      </c>
      <c r="D410" s="19">
        <v>1.8700000000000001E-2</v>
      </c>
      <c r="E410" s="19">
        <v>0.2402</v>
      </c>
      <c r="F410" s="19">
        <v>0.2402</v>
      </c>
      <c r="G410" s="18"/>
    </row>
    <row r="411" spans="1:7" x14ac:dyDescent="0.3">
      <c r="A411" s="2">
        <v>32143</v>
      </c>
      <c r="B411" s="17">
        <v>198801</v>
      </c>
      <c r="C411" s="17">
        <v>5.2783800000000003</v>
      </c>
      <c r="D411" s="19">
        <v>0.03</v>
      </c>
      <c r="E411" s="19">
        <v>0.03</v>
      </c>
      <c r="F411" s="19">
        <v>0.23699999999999999</v>
      </c>
      <c r="G411" s="18"/>
    </row>
    <row r="412" spans="1:7" x14ac:dyDescent="0.3">
      <c r="A412" s="2">
        <v>32174</v>
      </c>
      <c r="B412" s="17">
        <v>198802</v>
      </c>
      <c r="C412" s="17">
        <v>5.4912200000000002</v>
      </c>
      <c r="D412" s="19">
        <v>4.0300000000000002E-2</v>
      </c>
      <c r="E412" s="19">
        <v>7.1599999999999997E-2</v>
      </c>
      <c r="F412" s="19">
        <v>0.26129999999999998</v>
      </c>
      <c r="G412" s="18"/>
    </row>
    <row r="413" spans="1:7" x14ac:dyDescent="0.3">
      <c r="A413" s="2">
        <v>32203</v>
      </c>
      <c r="B413" s="17">
        <v>198803</v>
      </c>
      <c r="C413" s="17">
        <v>5.6501400000000004</v>
      </c>
      <c r="D413" s="19">
        <v>2.8899999999999999E-2</v>
      </c>
      <c r="E413" s="19">
        <v>0.1026</v>
      </c>
      <c r="F413" s="19">
        <v>0.2636</v>
      </c>
      <c r="G413" s="18"/>
    </row>
    <row r="414" spans="1:7" x14ac:dyDescent="0.3">
      <c r="A414" s="2">
        <v>32234</v>
      </c>
      <c r="B414" s="17">
        <v>198804</v>
      </c>
      <c r="C414" s="17">
        <v>5.8711700000000002</v>
      </c>
      <c r="D414" s="19">
        <v>3.9100000000000003E-2</v>
      </c>
      <c r="E414" s="19">
        <v>0.1457</v>
      </c>
      <c r="F414" s="19">
        <v>0.28410000000000002</v>
      </c>
      <c r="G414" s="18"/>
    </row>
    <row r="415" spans="1:7" x14ac:dyDescent="0.3">
      <c r="A415" s="2">
        <v>32264</v>
      </c>
      <c r="B415" s="17">
        <v>198805</v>
      </c>
      <c r="C415" s="17">
        <v>5.9725799999999998</v>
      </c>
      <c r="D415" s="19">
        <v>1.7299999999999999E-2</v>
      </c>
      <c r="E415" s="19">
        <v>0.16550000000000001</v>
      </c>
      <c r="F415" s="19">
        <v>0.28439999999999999</v>
      </c>
      <c r="G415" s="18"/>
    </row>
    <row r="416" spans="1:7" x14ac:dyDescent="0.3">
      <c r="A416" s="2">
        <v>32295</v>
      </c>
      <c r="B416" s="17">
        <v>198806</v>
      </c>
      <c r="C416" s="17">
        <v>6.1157500000000002</v>
      </c>
      <c r="D416" s="19">
        <v>2.4E-2</v>
      </c>
      <c r="E416" s="19">
        <v>0.19350000000000001</v>
      </c>
      <c r="F416" s="19">
        <v>0.30270000000000002</v>
      </c>
      <c r="G416" s="18"/>
    </row>
    <row r="417" spans="1:7" x14ac:dyDescent="0.3">
      <c r="A417" s="2">
        <v>32325</v>
      </c>
      <c r="B417" s="17">
        <v>198807</v>
      </c>
      <c r="C417" s="17">
        <v>6.2043499999999998</v>
      </c>
      <c r="D417" s="19">
        <v>1.4500000000000001E-2</v>
      </c>
      <c r="E417" s="19">
        <v>0.2107</v>
      </c>
      <c r="F417" s="19">
        <v>0.30259999999999998</v>
      </c>
      <c r="G417" s="18"/>
    </row>
    <row r="418" spans="1:7" x14ac:dyDescent="0.3">
      <c r="A418" s="2">
        <v>32356</v>
      </c>
      <c r="B418" s="17">
        <v>198808</v>
      </c>
      <c r="C418" s="17">
        <v>6.1933800000000003</v>
      </c>
      <c r="D418" s="19">
        <v>-1.8E-3</v>
      </c>
      <c r="E418" s="19">
        <v>0.20860000000000001</v>
      </c>
      <c r="F418" s="19">
        <v>0.29649999999999999</v>
      </c>
      <c r="G418" s="18"/>
    </row>
    <row r="419" spans="1:7" x14ac:dyDescent="0.3">
      <c r="A419" s="2">
        <v>32387</v>
      </c>
      <c r="B419" s="17">
        <v>198809</v>
      </c>
      <c r="C419" s="17">
        <v>6.2371999999999996</v>
      </c>
      <c r="D419" s="19">
        <v>7.1000000000000004E-3</v>
      </c>
      <c r="E419" s="19">
        <v>0.2172</v>
      </c>
      <c r="F419" s="19">
        <v>0.28999999999999998</v>
      </c>
      <c r="G419" s="18"/>
    </row>
    <row r="420" spans="1:7" x14ac:dyDescent="0.3">
      <c r="A420" s="2">
        <v>32417</v>
      </c>
      <c r="B420" s="17">
        <v>198810</v>
      </c>
      <c r="C420" s="17">
        <v>6.3347899999999999</v>
      </c>
      <c r="D420" s="19">
        <v>1.5599999999999999E-2</v>
      </c>
      <c r="E420" s="19">
        <v>0.23619999999999999</v>
      </c>
      <c r="F420" s="19">
        <v>0.28589999999999999</v>
      </c>
      <c r="G420" s="18"/>
    </row>
    <row r="421" spans="1:7" x14ac:dyDescent="0.3">
      <c r="A421" s="2">
        <v>32448</v>
      </c>
      <c r="B421" s="17">
        <v>198811</v>
      </c>
      <c r="C421" s="17">
        <v>6.4226000000000001</v>
      </c>
      <c r="D421" s="19">
        <v>1.3899999999999999E-2</v>
      </c>
      <c r="E421" s="19">
        <v>0.25330000000000003</v>
      </c>
      <c r="F421" s="19">
        <v>0.27679999999999999</v>
      </c>
      <c r="G421" s="18"/>
    </row>
    <row r="422" spans="1:7" x14ac:dyDescent="0.3">
      <c r="A422" s="2">
        <v>32478</v>
      </c>
      <c r="B422" s="17">
        <v>198812</v>
      </c>
      <c r="C422" s="17">
        <v>6.5656100000000004</v>
      </c>
      <c r="D422" s="19">
        <v>2.23E-2</v>
      </c>
      <c r="E422" s="19">
        <v>0.28120000000000001</v>
      </c>
      <c r="F422" s="19">
        <v>0.28120000000000001</v>
      </c>
      <c r="G422" s="18"/>
    </row>
    <row r="423" spans="1:7" x14ac:dyDescent="0.3">
      <c r="A423" s="2">
        <v>32509</v>
      </c>
      <c r="B423" s="17">
        <v>198901</v>
      </c>
      <c r="C423" s="17">
        <v>6.75162</v>
      </c>
      <c r="D423" s="19">
        <v>2.8299999999999999E-2</v>
      </c>
      <c r="E423" s="19">
        <v>2.8299999999999999E-2</v>
      </c>
      <c r="F423" s="19">
        <v>0.27910000000000001</v>
      </c>
      <c r="G423" s="18"/>
    </row>
    <row r="424" spans="1:7" x14ac:dyDescent="0.3">
      <c r="A424" s="2">
        <v>32540</v>
      </c>
      <c r="B424" s="17">
        <v>198902</v>
      </c>
      <c r="C424" s="17">
        <v>6.9760600000000004</v>
      </c>
      <c r="D424" s="19">
        <v>3.32E-2</v>
      </c>
      <c r="E424" s="19">
        <v>6.25E-2</v>
      </c>
      <c r="F424" s="19">
        <v>0.27029999999999998</v>
      </c>
      <c r="G424" s="18"/>
    </row>
    <row r="425" spans="1:7" x14ac:dyDescent="0.3">
      <c r="A425" s="2">
        <v>32568</v>
      </c>
      <c r="B425" s="17">
        <v>198903</v>
      </c>
      <c r="C425" s="17">
        <v>7.1492899999999997</v>
      </c>
      <c r="D425" s="19">
        <v>2.4799999999999999E-2</v>
      </c>
      <c r="E425" s="19">
        <v>8.8900000000000007E-2</v>
      </c>
      <c r="F425" s="19">
        <v>0.26529999999999998</v>
      </c>
      <c r="G425" s="18"/>
    </row>
    <row r="426" spans="1:7" x14ac:dyDescent="0.3">
      <c r="A426" s="2">
        <v>32599</v>
      </c>
      <c r="B426" s="17">
        <v>198904</v>
      </c>
      <c r="C426" s="17">
        <v>7.3303900000000004</v>
      </c>
      <c r="D426" s="19">
        <v>2.53E-2</v>
      </c>
      <c r="E426" s="19">
        <v>0.1164</v>
      </c>
      <c r="F426" s="19">
        <v>0.2485</v>
      </c>
      <c r="G426" s="18"/>
    </row>
    <row r="427" spans="1:7" x14ac:dyDescent="0.3">
      <c r="A427" s="2">
        <v>32629</v>
      </c>
      <c r="B427" s="17">
        <v>198905</v>
      </c>
      <c r="C427" s="17">
        <v>7.4588200000000002</v>
      </c>
      <c r="D427" s="19">
        <v>1.7500000000000002E-2</v>
      </c>
      <c r="E427" s="19">
        <v>0.13600000000000001</v>
      </c>
      <c r="F427" s="19">
        <v>0.24879999999999999</v>
      </c>
      <c r="G427" s="18"/>
    </row>
    <row r="428" spans="1:7" x14ac:dyDescent="0.3">
      <c r="A428" s="2">
        <v>32660</v>
      </c>
      <c r="B428" s="17">
        <v>198906</v>
      </c>
      <c r="C428" s="17">
        <v>7.5615399999999999</v>
      </c>
      <c r="D428" s="19">
        <v>1.37E-2</v>
      </c>
      <c r="E428" s="19">
        <v>0.15160000000000001</v>
      </c>
      <c r="F428" s="19">
        <v>0.23630000000000001</v>
      </c>
      <c r="G428" s="18"/>
    </row>
    <row r="429" spans="1:7" x14ac:dyDescent="0.3">
      <c r="A429" s="2">
        <v>32690</v>
      </c>
      <c r="B429" s="17">
        <v>198907</v>
      </c>
      <c r="C429" s="17">
        <v>7.6787099999999997</v>
      </c>
      <c r="D429" s="19">
        <v>1.54E-2</v>
      </c>
      <c r="E429" s="19">
        <v>0.16950000000000001</v>
      </c>
      <c r="F429" s="19">
        <v>0.23760000000000001</v>
      </c>
      <c r="G429" s="18"/>
    </row>
    <row r="430" spans="1:7" x14ac:dyDescent="0.3">
      <c r="A430" s="2">
        <v>32721</v>
      </c>
      <c r="B430" s="17">
        <v>198908</v>
      </c>
      <c r="C430" s="17">
        <v>7.7847400000000002</v>
      </c>
      <c r="D430" s="19">
        <v>1.38E-2</v>
      </c>
      <c r="E430" s="19">
        <v>0.18559999999999999</v>
      </c>
      <c r="F430" s="19">
        <v>0.25690000000000002</v>
      </c>
      <c r="G430" s="18"/>
    </row>
    <row r="431" spans="1:7" x14ac:dyDescent="0.3">
      <c r="A431" s="2">
        <v>32752</v>
      </c>
      <c r="B431" s="17">
        <v>198909</v>
      </c>
      <c r="C431" s="17">
        <v>7.8933</v>
      </c>
      <c r="D431" s="19">
        <v>1.3899999999999999E-2</v>
      </c>
      <c r="E431" s="19">
        <v>0.20219999999999999</v>
      </c>
      <c r="F431" s="19">
        <v>0.26550000000000001</v>
      </c>
      <c r="G431" s="18"/>
    </row>
    <row r="432" spans="1:7" x14ac:dyDescent="0.3">
      <c r="A432" s="2">
        <v>32782</v>
      </c>
      <c r="B432" s="17">
        <v>198910</v>
      </c>
      <c r="C432" s="17">
        <v>8.02</v>
      </c>
      <c r="D432" s="19">
        <v>1.6E-2</v>
      </c>
      <c r="E432" s="19">
        <v>0.2215</v>
      </c>
      <c r="F432" s="19">
        <v>0.2661</v>
      </c>
      <c r="G432" s="18"/>
    </row>
    <row r="433" spans="1:7" x14ac:dyDescent="0.3">
      <c r="A433" s="2">
        <v>32813</v>
      </c>
      <c r="B433" s="17">
        <v>198911</v>
      </c>
      <c r="C433" s="17">
        <v>8.1628900000000009</v>
      </c>
      <c r="D433" s="19">
        <v>1.78E-2</v>
      </c>
      <c r="E433" s="19">
        <v>0.2432</v>
      </c>
      <c r="F433" s="19">
        <v>0.27089999999999997</v>
      </c>
      <c r="G433" s="18"/>
    </row>
    <row r="434" spans="1:7" x14ac:dyDescent="0.3">
      <c r="A434" s="2">
        <v>32843</v>
      </c>
      <c r="B434" s="17">
        <v>198912</v>
      </c>
      <c r="C434" s="17">
        <v>8.2807399999999998</v>
      </c>
      <c r="D434" s="19">
        <v>1.44E-2</v>
      </c>
      <c r="E434" s="19">
        <v>0.26119999999999999</v>
      </c>
      <c r="F434" s="19">
        <v>0.26119999999999999</v>
      </c>
      <c r="G434" s="18"/>
    </row>
    <row r="435" spans="1:7" x14ac:dyDescent="0.3">
      <c r="A435" s="2">
        <v>32874</v>
      </c>
      <c r="B435" s="17">
        <v>199001</v>
      </c>
      <c r="C435" s="17">
        <v>8.5541999999999998</v>
      </c>
      <c r="D435" s="19">
        <v>3.3000000000000002E-2</v>
      </c>
      <c r="E435" s="19">
        <v>3.3000000000000002E-2</v>
      </c>
      <c r="F435" s="19">
        <v>0.26690000000000003</v>
      </c>
      <c r="G435" s="18"/>
    </row>
    <row r="436" spans="1:7" x14ac:dyDescent="0.3">
      <c r="A436" s="2">
        <v>32905</v>
      </c>
      <c r="B436" s="17">
        <v>199002</v>
      </c>
      <c r="C436" s="17">
        <v>8.8680900000000005</v>
      </c>
      <c r="D436" s="19">
        <v>3.6600000000000001E-2</v>
      </c>
      <c r="E436" s="19">
        <v>7.0900000000000005E-2</v>
      </c>
      <c r="F436" s="19">
        <v>0.2712</v>
      </c>
      <c r="G436" s="18"/>
    </row>
    <row r="437" spans="1:7" x14ac:dyDescent="0.3">
      <c r="A437" s="2">
        <v>32933</v>
      </c>
      <c r="B437" s="17">
        <v>199003</v>
      </c>
      <c r="C437" s="17">
        <v>9.1252200000000006</v>
      </c>
      <c r="D437" s="19">
        <v>2.8899999999999999E-2</v>
      </c>
      <c r="E437" s="19">
        <v>0.1019</v>
      </c>
      <c r="F437" s="19">
        <v>0.27629999999999999</v>
      </c>
      <c r="G437" s="18"/>
    </row>
    <row r="438" spans="1:7" x14ac:dyDescent="0.3">
      <c r="A438" s="2">
        <v>32964</v>
      </c>
      <c r="B438" s="17">
        <v>199004</v>
      </c>
      <c r="C438" s="17">
        <v>9.3819400000000002</v>
      </c>
      <c r="D438" s="19">
        <v>2.81E-2</v>
      </c>
      <c r="E438" s="19">
        <v>0.13289999999999999</v>
      </c>
      <c r="F438" s="19">
        <v>0.27979999999999999</v>
      </c>
      <c r="G438" s="18"/>
    </row>
    <row r="439" spans="1:7" x14ac:dyDescent="0.3">
      <c r="A439" s="2">
        <v>32994</v>
      </c>
      <c r="B439" s="17">
        <v>199005</v>
      </c>
      <c r="C439" s="17">
        <v>9.5653000000000006</v>
      </c>
      <c r="D439" s="19">
        <v>1.95E-2</v>
      </c>
      <c r="E439" s="19">
        <v>0.15509999999999999</v>
      </c>
      <c r="F439" s="19">
        <v>0.28239999999999998</v>
      </c>
      <c r="G439" s="18"/>
    </row>
    <row r="440" spans="1:7" x14ac:dyDescent="0.3">
      <c r="A440" s="2">
        <v>33025</v>
      </c>
      <c r="B440" s="17">
        <v>199006</v>
      </c>
      <c r="C440" s="17">
        <v>9.7523499999999999</v>
      </c>
      <c r="D440" s="19">
        <v>1.95E-2</v>
      </c>
      <c r="E440" s="19">
        <v>0.1777</v>
      </c>
      <c r="F440" s="19">
        <v>0.28970000000000001</v>
      </c>
      <c r="G440" s="18"/>
    </row>
    <row r="441" spans="1:7" x14ac:dyDescent="0.3">
      <c r="A441" s="2">
        <v>33055</v>
      </c>
      <c r="B441" s="17">
        <v>199007</v>
      </c>
      <c r="C441" s="17">
        <v>9.8846399999999992</v>
      </c>
      <c r="D441" s="19">
        <v>1.35E-2</v>
      </c>
      <c r="E441" s="19">
        <v>0.19359999999999999</v>
      </c>
      <c r="F441" s="19">
        <v>0.28720000000000001</v>
      </c>
      <c r="G441" s="18"/>
    </row>
    <row r="442" spans="1:7" x14ac:dyDescent="0.3">
      <c r="A442" s="2">
        <v>33086</v>
      </c>
      <c r="B442" s="17">
        <v>199008</v>
      </c>
      <c r="C442" s="17">
        <v>10.04149</v>
      </c>
      <c r="D442" s="19">
        <v>1.5800000000000002E-2</v>
      </c>
      <c r="E442" s="19">
        <v>0.21260000000000001</v>
      </c>
      <c r="F442" s="19">
        <v>0.2898</v>
      </c>
      <c r="G442" s="18"/>
    </row>
    <row r="443" spans="1:7" x14ac:dyDescent="0.3">
      <c r="A443" s="2">
        <v>33117</v>
      </c>
      <c r="B443" s="17">
        <v>199009</v>
      </c>
      <c r="C443" s="17">
        <v>10.2804</v>
      </c>
      <c r="D443" s="19">
        <v>2.3699999999999999E-2</v>
      </c>
      <c r="E443" s="19">
        <v>0.2414</v>
      </c>
      <c r="F443" s="19">
        <v>0.3024</v>
      </c>
      <c r="G443" s="18"/>
    </row>
    <row r="444" spans="1:7" x14ac:dyDescent="0.3">
      <c r="A444" s="2">
        <v>33147</v>
      </c>
      <c r="B444" s="17">
        <v>199010</v>
      </c>
      <c r="C444" s="17">
        <v>10.47846</v>
      </c>
      <c r="D444" s="19">
        <v>1.9199999999999998E-2</v>
      </c>
      <c r="E444" s="19">
        <v>0.26540000000000002</v>
      </c>
      <c r="F444" s="19">
        <v>0.30649999999999999</v>
      </c>
      <c r="G444" s="18"/>
    </row>
    <row r="445" spans="1:7" x14ac:dyDescent="0.3">
      <c r="A445" s="2">
        <v>33178</v>
      </c>
      <c r="B445" s="17">
        <v>199011</v>
      </c>
      <c r="C445" s="17">
        <v>10.691380000000001</v>
      </c>
      <c r="D445" s="19">
        <v>2.0299999999999999E-2</v>
      </c>
      <c r="E445" s="19">
        <v>0.29110000000000003</v>
      </c>
      <c r="F445" s="19">
        <v>0.30969999999999998</v>
      </c>
      <c r="G445" s="18"/>
    </row>
    <row r="446" spans="1:7" x14ac:dyDescent="0.3">
      <c r="A446" s="2">
        <v>33208</v>
      </c>
      <c r="B446" s="17">
        <v>199012</v>
      </c>
      <c r="C446" s="17">
        <v>10.96102</v>
      </c>
      <c r="D446" s="19">
        <v>2.52E-2</v>
      </c>
      <c r="E446" s="19">
        <v>0.3236</v>
      </c>
      <c r="F446" s="19">
        <v>0.3236</v>
      </c>
      <c r="G446" s="18"/>
    </row>
    <row r="447" spans="1:7" x14ac:dyDescent="0.3">
      <c r="A447" s="2">
        <v>33239</v>
      </c>
      <c r="B447" s="17">
        <v>199101</v>
      </c>
      <c r="C447" s="17">
        <v>11.29026</v>
      </c>
      <c r="D447" s="19">
        <v>0.03</v>
      </c>
      <c r="E447" s="19">
        <v>0.03</v>
      </c>
      <c r="F447" s="19">
        <v>0.31979999999999997</v>
      </c>
      <c r="G447" s="18"/>
    </row>
    <row r="448" spans="1:7" x14ac:dyDescent="0.3">
      <c r="A448" s="2">
        <v>33270</v>
      </c>
      <c r="B448" s="17">
        <v>199102</v>
      </c>
      <c r="C448" s="17">
        <v>11.67557</v>
      </c>
      <c r="D448" s="19">
        <v>3.4099999999999998E-2</v>
      </c>
      <c r="E448" s="19">
        <v>6.5100000000000005E-2</v>
      </c>
      <c r="F448" s="19">
        <v>0.3165</v>
      </c>
      <c r="G448" s="18"/>
    </row>
    <row r="449" spans="1:7" x14ac:dyDescent="0.3">
      <c r="A449" s="2">
        <v>33298</v>
      </c>
      <c r="B449" s="17">
        <v>199103</v>
      </c>
      <c r="C449" s="17">
        <v>11.97091</v>
      </c>
      <c r="D449" s="19">
        <v>2.52E-2</v>
      </c>
      <c r="E449" s="19">
        <v>9.2100000000000001E-2</v>
      </c>
      <c r="F449" s="19">
        <v>0.31180000000000002</v>
      </c>
      <c r="G449" s="18"/>
    </row>
    <row r="450" spans="1:7" x14ac:dyDescent="0.3">
      <c r="A450" s="2">
        <v>33329</v>
      </c>
      <c r="B450" s="17">
        <v>199104</v>
      </c>
      <c r="C450" s="17">
        <v>12.306139999999999</v>
      </c>
      <c r="D450" s="19">
        <v>2.8000000000000001E-2</v>
      </c>
      <c r="E450" s="19">
        <v>0.1227</v>
      </c>
      <c r="F450" s="19">
        <v>0.31159999999999999</v>
      </c>
      <c r="G450" s="18"/>
    </row>
    <row r="451" spans="1:7" x14ac:dyDescent="0.3">
      <c r="A451" s="2">
        <v>33359</v>
      </c>
      <c r="B451" s="17">
        <v>199105</v>
      </c>
      <c r="C451" s="17">
        <v>12.57743</v>
      </c>
      <c r="D451" s="19">
        <v>2.1999999999999999E-2</v>
      </c>
      <c r="E451" s="19">
        <v>0.1474</v>
      </c>
      <c r="F451" s="19">
        <v>0.31490000000000001</v>
      </c>
      <c r="G451" s="18"/>
    </row>
    <row r="452" spans="1:7" x14ac:dyDescent="0.3">
      <c r="A452" s="2">
        <v>33390</v>
      </c>
      <c r="B452" s="17">
        <v>199106</v>
      </c>
      <c r="C452" s="17">
        <v>12.77647</v>
      </c>
      <c r="D452" s="19">
        <v>1.5800000000000002E-2</v>
      </c>
      <c r="E452" s="19">
        <v>0.1656</v>
      </c>
      <c r="F452" s="19">
        <v>0.31</v>
      </c>
      <c r="G452" s="18"/>
    </row>
    <row r="453" spans="1:7" x14ac:dyDescent="0.3">
      <c r="A453" s="2">
        <v>33420</v>
      </c>
      <c r="B453" s="17">
        <v>199107</v>
      </c>
      <c r="C453" s="17">
        <v>13.00867</v>
      </c>
      <c r="D453" s="19">
        <v>1.8100000000000002E-2</v>
      </c>
      <c r="E453" s="19">
        <v>0.18679999999999999</v>
      </c>
      <c r="F453" s="19">
        <v>0.316</v>
      </c>
      <c r="G453" s="18"/>
    </row>
    <row r="454" spans="1:7" x14ac:dyDescent="0.3">
      <c r="A454" s="2">
        <v>33451</v>
      </c>
      <c r="B454" s="17">
        <v>199108</v>
      </c>
      <c r="C454" s="17">
        <v>13.17446</v>
      </c>
      <c r="D454" s="19">
        <v>1.2699999999999999E-2</v>
      </c>
      <c r="E454" s="19">
        <v>0.2019</v>
      </c>
      <c r="F454" s="19">
        <v>0.312</v>
      </c>
      <c r="G454" s="18"/>
    </row>
    <row r="455" spans="1:7" x14ac:dyDescent="0.3">
      <c r="A455" s="2">
        <v>33482</v>
      </c>
      <c r="B455" s="17">
        <v>199109</v>
      </c>
      <c r="C455" s="17">
        <v>13.365959999999999</v>
      </c>
      <c r="D455" s="19">
        <v>1.4500000000000001E-2</v>
      </c>
      <c r="E455" s="19">
        <v>0.21940000000000001</v>
      </c>
      <c r="F455" s="19">
        <v>0.30009999999999998</v>
      </c>
      <c r="G455" s="18"/>
    </row>
    <row r="456" spans="1:7" x14ac:dyDescent="0.3">
      <c r="A456" s="2">
        <v>33512</v>
      </c>
      <c r="B456" s="17">
        <v>199110</v>
      </c>
      <c r="C456" s="17">
        <v>13.5435</v>
      </c>
      <c r="D456" s="19">
        <v>1.32E-2</v>
      </c>
      <c r="E456" s="19">
        <v>0.2356</v>
      </c>
      <c r="F456" s="19">
        <v>0.29249999999999998</v>
      </c>
      <c r="G456" s="18"/>
    </row>
    <row r="457" spans="1:7" x14ac:dyDescent="0.3">
      <c r="A457" s="2">
        <v>33543</v>
      </c>
      <c r="B457" s="17">
        <v>199111</v>
      </c>
      <c r="C457" s="17">
        <v>13.70884</v>
      </c>
      <c r="D457" s="19">
        <v>1.2200000000000001E-2</v>
      </c>
      <c r="E457" s="19">
        <v>0.25059999999999999</v>
      </c>
      <c r="F457" s="19">
        <v>0.28220000000000001</v>
      </c>
      <c r="G457" s="18"/>
    </row>
    <row r="458" spans="1:7" x14ac:dyDescent="0.3">
      <c r="A458" s="2">
        <v>33573</v>
      </c>
      <c r="B458" s="17">
        <v>199112</v>
      </c>
      <c r="C458" s="17">
        <v>13.90118</v>
      </c>
      <c r="D458" s="19">
        <v>1.4E-2</v>
      </c>
      <c r="E458" s="19">
        <v>0.26819999999999999</v>
      </c>
      <c r="F458" s="19">
        <v>0.26819999999999999</v>
      </c>
      <c r="G458" s="18"/>
    </row>
    <row r="459" spans="1:7" x14ac:dyDescent="0.3">
      <c r="A459" s="2">
        <v>33604</v>
      </c>
      <c r="B459" s="17">
        <v>199201</v>
      </c>
      <c r="C459" s="17">
        <v>14.387600000000001</v>
      </c>
      <c r="D459" s="19">
        <v>3.49E-2</v>
      </c>
      <c r="E459" s="19">
        <v>3.49E-2</v>
      </c>
      <c r="F459" s="19">
        <v>0.27429999999999999</v>
      </c>
      <c r="G459" s="18"/>
    </row>
    <row r="460" spans="1:7" x14ac:dyDescent="0.3">
      <c r="A460" s="2">
        <v>33635</v>
      </c>
      <c r="B460" s="17">
        <v>199202</v>
      </c>
      <c r="C460" s="17">
        <v>14.86891</v>
      </c>
      <c r="D460" s="19">
        <v>3.3399999999999999E-2</v>
      </c>
      <c r="E460" s="19">
        <v>6.9599999999999995E-2</v>
      </c>
      <c r="F460" s="19">
        <v>0.27350000000000002</v>
      </c>
      <c r="G460" s="18"/>
    </row>
    <row r="461" spans="1:7" x14ac:dyDescent="0.3">
      <c r="A461" s="2">
        <v>33664</v>
      </c>
      <c r="B461" s="17">
        <v>199203</v>
      </c>
      <c r="C461" s="17">
        <v>15.21327</v>
      </c>
      <c r="D461" s="19">
        <v>2.3099999999999999E-2</v>
      </c>
      <c r="E461" s="19">
        <v>9.4299999999999995E-2</v>
      </c>
      <c r="F461" s="19">
        <v>0.27079999999999999</v>
      </c>
      <c r="G461" s="18"/>
    </row>
    <row r="462" spans="1:7" x14ac:dyDescent="0.3">
      <c r="A462" s="2">
        <v>33695</v>
      </c>
      <c r="B462" s="17">
        <v>199204</v>
      </c>
      <c r="C462" s="17">
        <v>15.647489999999999</v>
      </c>
      <c r="D462" s="19">
        <v>2.8500000000000001E-2</v>
      </c>
      <c r="E462" s="19">
        <v>0.12559999999999999</v>
      </c>
      <c r="F462" s="19">
        <v>0.27150000000000002</v>
      </c>
      <c r="G462" s="18"/>
    </row>
    <row r="463" spans="1:7" x14ac:dyDescent="0.3">
      <c r="A463" s="2">
        <v>33725</v>
      </c>
      <c r="B463" s="17">
        <v>199205</v>
      </c>
      <c r="C463" s="17">
        <v>16.012029999999999</v>
      </c>
      <c r="D463" s="19">
        <v>2.3199999999999998E-2</v>
      </c>
      <c r="E463" s="19">
        <v>0.15179999999999999</v>
      </c>
      <c r="F463" s="19">
        <v>0.27300000000000002</v>
      </c>
      <c r="G463" s="18"/>
    </row>
    <row r="464" spans="1:7" x14ac:dyDescent="0.3">
      <c r="A464" s="2">
        <v>33756</v>
      </c>
      <c r="B464" s="17">
        <v>199206</v>
      </c>
      <c r="C464" s="17">
        <v>16.371420000000001</v>
      </c>
      <c r="D464" s="19">
        <v>2.24E-2</v>
      </c>
      <c r="E464" s="19">
        <v>0.17760000000000001</v>
      </c>
      <c r="F464" s="19">
        <v>0.28129999999999999</v>
      </c>
      <c r="G464" s="18"/>
    </row>
    <row r="465" spans="1:7" x14ac:dyDescent="0.3">
      <c r="A465" s="2">
        <v>33786</v>
      </c>
      <c r="B465" s="17">
        <v>199207</v>
      </c>
      <c r="C465" s="17">
        <v>16.698779999999999</v>
      </c>
      <c r="D465" s="19">
        <v>1.9900000000000001E-2</v>
      </c>
      <c r="E465" s="19">
        <v>0.20119999999999999</v>
      </c>
      <c r="F465" s="19">
        <v>0.28360000000000002</v>
      </c>
      <c r="G465" s="18"/>
    </row>
    <row r="466" spans="1:7" x14ac:dyDescent="0.3">
      <c r="A466" s="2">
        <v>33817</v>
      </c>
      <c r="B466" s="17">
        <v>199208</v>
      </c>
      <c r="C466" s="17">
        <v>16.824580000000001</v>
      </c>
      <c r="D466" s="19">
        <v>7.4999999999999997E-3</v>
      </c>
      <c r="E466" s="19">
        <v>0.2102</v>
      </c>
      <c r="F466" s="19">
        <v>0.27700000000000002</v>
      </c>
      <c r="G466" s="18"/>
    </row>
    <row r="467" spans="1:7" x14ac:dyDescent="0.3">
      <c r="A467" s="2">
        <v>33848</v>
      </c>
      <c r="B467" s="17">
        <v>199209</v>
      </c>
      <c r="C467" s="17">
        <v>16.96424</v>
      </c>
      <c r="D467" s="19">
        <v>8.3000000000000001E-3</v>
      </c>
      <c r="E467" s="19">
        <v>0.2203</v>
      </c>
      <c r="F467" s="19">
        <v>0.26919999999999999</v>
      </c>
      <c r="G467" s="18"/>
    </row>
    <row r="468" spans="1:7" x14ac:dyDescent="0.3">
      <c r="A468" s="2">
        <v>33878</v>
      </c>
      <c r="B468" s="17">
        <v>199210</v>
      </c>
      <c r="C468" s="17">
        <v>17.108440000000002</v>
      </c>
      <c r="D468" s="19">
        <v>8.5000000000000006E-3</v>
      </c>
      <c r="E468" s="19">
        <v>0.23069999999999999</v>
      </c>
      <c r="F468" s="19">
        <v>0.26319999999999999</v>
      </c>
      <c r="G468" s="18"/>
    </row>
    <row r="469" spans="1:7" x14ac:dyDescent="0.3">
      <c r="A469" s="2">
        <v>33909</v>
      </c>
      <c r="B469" s="17">
        <v>199211</v>
      </c>
      <c r="C469" s="17">
        <v>17.233039999999999</v>
      </c>
      <c r="D469" s="19">
        <v>7.1999999999999998E-3</v>
      </c>
      <c r="E469" s="19">
        <v>0.23960000000000001</v>
      </c>
      <c r="F469" s="19">
        <v>0.25700000000000001</v>
      </c>
      <c r="G469" s="18"/>
    </row>
    <row r="470" spans="1:7" x14ac:dyDescent="0.3">
      <c r="A470" s="2">
        <v>33939</v>
      </c>
      <c r="B470" s="17">
        <v>199212</v>
      </c>
      <c r="C470" s="17">
        <v>17.39507</v>
      </c>
      <c r="D470" s="19">
        <v>9.4000000000000004E-3</v>
      </c>
      <c r="E470" s="19">
        <v>0.25130000000000002</v>
      </c>
      <c r="F470" s="19">
        <v>0.25130000000000002</v>
      </c>
      <c r="G470" s="18"/>
    </row>
    <row r="471" spans="1:7" x14ac:dyDescent="0.3">
      <c r="A471" s="2">
        <v>33970</v>
      </c>
      <c r="B471" s="17">
        <v>199301</v>
      </c>
      <c r="C471" s="17">
        <v>17.958760000000002</v>
      </c>
      <c r="D471" s="19">
        <v>3.2399999999999998E-2</v>
      </c>
      <c r="E471" s="19">
        <v>3.2399999999999998E-2</v>
      </c>
      <c r="F471" s="19">
        <v>0.2482</v>
      </c>
      <c r="G471" s="18"/>
    </row>
    <row r="472" spans="1:7" x14ac:dyDescent="0.3">
      <c r="A472" s="2">
        <v>34001</v>
      </c>
      <c r="B472" s="17">
        <v>199302</v>
      </c>
      <c r="C472" s="17">
        <v>18.543790000000001</v>
      </c>
      <c r="D472" s="19">
        <v>3.2500000000000001E-2</v>
      </c>
      <c r="E472" s="19">
        <v>6.6000000000000003E-2</v>
      </c>
      <c r="F472" s="19">
        <v>0.24709999999999999</v>
      </c>
      <c r="G472" s="18"/>
    </row>
    <row r="473" spans="1:7" x14ac:dyDescent="0.3">
      <c r="A473" s="2">
        <v>34029</v>
      </c>
      <c r="B473" s="17">
        <v>199303</v>
      </c>
      <c r="C473" s="17">
        <v>18.892189999999999</v>
      </c>
      <c r="D473" s="19">
        <v>1.8700000000000001E-2</v>
      </c>
      <c r="E473" s="19">
        <v>8.5999999999999993E-2</v>
      </c>
      <c r="F473" s="19">
        <v>0.24179999999999999</v>
      </c>
      <c r="G473" s="18"/>
    </row>
    <row r="474" spans="1:7" x14ac:dyDescent="0.3">
      <c r="A474" s="2">
        <v>34060</v>
      </c>
      <c r="B474" s="17">
        <v>199304</v>
      </c>
      <c r="C474" s="17">
        <v>19.259239999999998</v>
      </c>
      <c r="D474" s="19">
        <v>1.9400000000000001E-2</v>
      </c>
      <c r="E474" s="19">
        <v>0.1071</v>
      </c>
      <c r="F474" s="19">
        <v>0.23080000000000001</v>
      </c>
      <c r="G474" s="18"/>
    </row>
    <row r="475" spans="1:7" x14ac:dyDescent="0.3">
      <c r="A475" s="2">
        <v>34090</v>
      </c>
      <c r="B475" s="17">
        <v>199305</v>
      </c>
      <c r="C475" s="17">
        <v>19.568960000000001</v>
      </c>
      <c r="D475" s="19">
        <v>1.6E-2</v>
      </c>
      <c r="E475" s="19">
        <v>0.1249</v>
      </c>
      <c r="F475" s="19">
        <v>0.22209999999999999</v>
      </c>
      <c r="G475" s="18"/>
    </row>
    <row r="476" spans="1:7" x14ac:dyDescent="0.3">
      <c r="A476" s="2">
        <v>34121</v>
      </c>
      <c r="B476" s="17">
        <v>199306</v>
      </c>
      <c r="C476" s="17">
        <v>19.87209</v>
      </c>
      <c r="D476" s="19">
        <v>1.54E-2</v>
      </c>
      <c r="E476" s="19">
        <v>0.14230000000000001</v>
      </c>
      <c r="F476" s="19">
        <v>0.21379999999999999</v>
      </c>
      <c r="G476" s="18"/>
    </row>
    <row r="477" spans="1:7" x14ac:dyDescent="0.3">
      <c r="A477" s="2">
        <v>34151</v>
      </c>
      <c r="B477" s="17">
        <v>199307</v>
      </c>
      <c r="C477" s="17">
        <v>20.116849999999999</v>
      </c>
      <c r="D477" s="19">
        <v>1.23E-2</v>
      </c>
      <c r="E477" s="19">
        <v>0.15640000000000001</v>
      </c>
      <c r="F477" s="19">
        <v>0.2046</v>
      </c>
      <c r="G477" s="18"/>
    </row>
    <row r="478" spans="1:7" x14ac:dyDescent="0.3">
      <c r="A478" s="2">
        <v>34182</v>
      </c>
      <c r="B478" s="17">
        <v>199308</v>
      </c>
      <c r="C478" s="17">
        <v>20.370139999999999</v>
      </c>
      <c r="D478" s="19">
        <v>1.2500000000000001E-2</v>
      </c>
      <c r="E478" s="19">
        <v>0.17100000000000001</v>
      </c>
      <c r="F478" s="19">
        <v>0.2107</v>
      </c>
      <c r="G478" s="18"/>
    </row>
    <row r="479" spans="1:7" x14ac:dyDescent="0.3">
      <c r="A479" s="2">
        <v>34213</v>
      </c>
      <c r="B479" s="17">
        <v>199309</v>
      </c>
      <c r="C479" s="17">
        <v>20.599740000000001</v>
      </c>
      <c r="D479" s="19">
        <v>1.12E-2</v>
      </c>
      <c r="E479" s="19">
        <v>0.1842</v>
      </c>
      <c r="F479" s="19">
        <v>0.21429999999999999</v>
      </c>
      <c r="G479" s="18"/>
    </row>
    <row r="480" spans="1:7" x14ac:dyDescent="0.3">
      <c r="A480" s="2">
        <v>34243</v>
      </c>
      <c r="B480" s="17">
        <v>199310</v>
      </c>
      <c r="C480" s="17">
        <v>20.819949999999999</v>
      </c>
      <c r="D480" s="19">
        <v>1.06E-2</v>
      </c>
      <c r="E480" s="19">
        <v>0.1968</v>
      </c>
      <c r="F480" s="19">
        <v>0.21690000000000001</v>
      </c>
      <c r="G480" s="18"/>
    </row>
    <row r="481" spans="1:7" x14ac:dyDescent="0.3">
      <c r="A481" s="2">
        <v>34274</v>
      </c>
      <c r="B481" s="17">
        <v>199311</v>
      </c>
      <c r="C481" s="17">
        <v>21.088570000000001</v>
      </c>
      <c r="D481" s="19">
        <v>1.29E-2</v>
      </c>
      <c r="E481" s="19">
        <v>0.21229999999999999</v>
      </c>
      <c r="F481" s="19">
        <v>0.22370000000000001</v>
      </c>
      <c r="G481" s="18"/>
    </row>
    <row r="482" spans="1:7" x14ac:dyDescent="0.3">
      <c r="A482" s="2">
        <v>34304</v>
      </c>
      <c r="B482" s="17">
        <v>199312</v>
      </c>
      <c r="C482" s="17">
        <v>21.327739999999999</v>
      </c>
      <c r="D482" s="19">
        <v>1.1299999999999999E-2</v>
      </c>
      <c r="E482" s="19">
        <v>0.22600000000000001</v>
      </c>
      <c r="F482" s="19">
        <v>0.22600000000000001</v>
      </c>
      <c r="G482" s="18"/>
    </row>
    <row r="483" spans="1:7" x14ac:dyDescent="0.3">
      <c r="A483" s="2">
        <v>34335</v>
      </c>
      <c r="B483" s="17">
        <v>199401</v>
      </c>
      <c r="C483" s="17">
        <v>22.000350000000001</v>
      </c>
      <c r="D483" s="19">
        <v>3.15E-2</v>
      </c>
      <c r="E483" s="19">
        <v>3.15E-2</v>
      </c>
      <c r="F483" s="19">
        <v>0.22500000000000001</v>
      </c>
      <c r="G483" s="18"/>
    </row>
    <row r="484" spans="1:7" x14ac:dyDescent="0.3">
      <c r="A484" s="2">
        <v>34366</v>
      </c>
      <c r="B484" s="17">
        <v>199402</v>
      </c>
      <c r="C484" s="17">
        <v>22.81129</v>
      </c>
      <c r="D484" s="19">
        <v>3.6799999999999999E-2</v>
      </c>
      <c r="E484" s="19">
        <v>6.9500000000000006E-2</v>
      </c>
      <c r="F484" s="19">
        <v>0.2301</v>
      </c>
      <c r="G484" s="18"/>
    </row>
    <row r="485" spans="1:7" x14ac:dyDescent="0.3">
      <c r="A485" s="2">
        <v>34394</v>
      </c>
      <c r="B485" s="17">
        <v>199403</v>
      </c>
      <c r="C485" s="17">
        <v>23.31653</v>
      </c>
      <c r="D485" s="19">
        <v>2.2100000000000002E-2</v>
      </c>
      <c r="E485" s="19">
        <v>9.3200000000000005E-2</v>
      </c>
      <c r="F485" s="19">
        <v>0.2341</v>
      </c>
      <c r="G485" s="18"/>
    </row>
    <row r="486" spans="1:7" x14ac:dyDescent="0.3">
      <c r="A486" s="2">
        <v>34425</v>
      </c>
      <c r="B486" s="17">
        <v>199404</v>
      </c>
      <c r="C486" s="17">
        <v>23.870239999999999</v>
      </c>
      <c r="D486" s="19">
        <v>2.3699999999999999E-2</v>
      </c>
      <c r="E486" s="19">
        <v>0.1192</v>
      </c>
      <c r="F486" s="19">
        <v>0.2394</v>
      </c>
      <c r="G486" s="18"/>
    </row>
    <row r="487" spans="1:7" x14ac:dyDescent="0.3">
      <c r="A487" s="2">
        <v>34455</v>
      </c>
      <c r="B487" s="17">
        <v>199405</v>
      </c>
      <c r="C487" s="17">
        <v>24.239930000000001</v>
      </c>
      <c r="D487" s="19">
        <v>1.54E-2</v>
      </c>
      <c r="E487" s="19">
        <v>0.13650000000000001</v>
      </c>
      <c r="F487" s="19">
        <v>0.23860000000000001</v>
      </c>
      <c r="G487" s="18"/>
    </row>
    <row r="488" spans="1:7" x14ac:dyDescent="0.3">
      <c r="A488" s="2">
        <v>34486</v>
      </c>
      <c r="B488" s="17">
        <v>199406</v>
      </c>
      <c r="C488" s="17">
        <v>24.45975</v>
      </c>
      <c r="D488" s="19">
        <v>8.9999999999999993E-3</v>
      </c>
      <c r="E488" s="19">
        <v>0.14680000000000001</v>
      </c>
      <c r="F488" s="19">
        <v>0.23080000000000001</v>
      </c>
      <c r="G488" s="18"/>
    </row>
    <row r="489" spans="1:7" x14ac:dyDescent="0.3">
      <c r="A489" s="2">
        <v>34516</v>
      </c>
      <c r="B489" s="17">
        <v>199407</v>
      </c>
      <c r="C489" s="17">
        <v>24.683340000000001</v>
      </c>
      <c r="D489" s="19">
        <v>9.1000000000000004E-3</v>
      </c>
      <c r="E489" s="19">
        <v>0.1573</v>
      </c>
      <c r="F489" s="19">
        <v>0.22689999999999999</v>
      </c>
      <c r="G489" s="18"/>
    </row>
    <row r="490" spans="1:7" x14ac:dyDescent="0.3">
      <c r="A490" s="2">
        <v>34547</v>
      </c>
      <c r="B490" s="17">
        <v>199408</v>
      </c>
      <c r="C490" s="17">
        <v>24.92484</v>
      </c>
      <c r="D490" s="19">
        <v>9.7000000000000003E-3</v>
      </c>
      <c r="E490" s="19">
        <v>0.1686</v>
      </c>
      <c r="F490" s="19">
        <v>0.2235</v>
      </c>
      <c r="G490" s="18"/>
    </row>
    <row r="491" spans="1:7" x14ac:dyDescent="0.3">
      <c r="A491" s="2">
        <v>34578</v>
      </c>
      <c r="B491" s="17">
        <v>199409</v>
      </c>
      <c r="C491" s="17">
        <v>25.196999999999999</v>
      </c>
      <c r="D491" s="19">
        <v>1.09E-2</v>
      </c>
      <c r="E491" s="19">
        <v>0.18140000000000001</v>
      </c>
      <c r="F491" s="19">
        <v>0.22309999999999999</v>
      </c>
      <c r="G491" s="18"/>
    </row>
    <row r="492" spans="1:7" x14ac:dyDescent="0.3">
      <c r="A492" s="2">
        <v>34608</v>
      </c>
      <c r="B492" s="17">
        <v>199410</v>
      </c>
      <c r="C492" s="17">
        <v>25.478529999999999</v>
      </c>
      <c r="D492" s="19">
        <v>1.11E-2</v>
      </c>
      <c r="E492" s="19">
        <v>0.1946</v>
      </c>
      <c r="F492" s="19">
        <v>0.22370000000000001</v>
      </c>
      <c r="G492" s="18"/>
    </row>
    <row r="493" spans="1:7" x14ac:dyDescent="0.3">
      <c r="A493" s="2">
        <v>34639</v>
      </c>
      <c r="B493" s="17">
        <v>199411</v>
      </c>
      <c r="C493" s="17">
        <v>25.762720000000002</v>
      </c>
      <c r="D493" s="19">
        <v>1.11E-2</v>
      </c>
      <c r="E493" s="19">
        <v>0.2079</v>
      </c>
      <c r="F493" s="19">
        <v>0.22159999999999999</v>
      </c>
      <c r="G493" s="18"/>
    </row>
    <row r="494" spans="1:7" x14ac:dyDescent="0.3">
      <c r="A494" s="2">
        <v>34669</v>
      </c>
      <c r="B494" s="17">
        <v>199412</v>
      </c>
      <c r="C494" s="17">
        <v>26.146920000000001</v>
      </c>
      <c r="D494" s="19">
        <v>1.49E-2</v>
      </c>
      <c r="E494" s="19">
        <v>0.22589999999999999</v>
      </c>
      <c r="F494" s="19">
        <v>0.22589999999999999</v>
      </c>
      <c r="G494" s="18"/>
    </row>
    <row r="495" spans="1:7" x14ac:dyDescent="0.3">
      <c r="A495" s="2">
        <v>34700</v>
      </c>
      <c r="B495" s="17">
        <v>199501</v>
      </c>
      <c r="C495" s="17">
        <v>26.63043</v>
      </c>
      <c r="D495" s="19">
        <v>1.84E-2</v>
      </c>
      <c r="E495" s="19">
        <v>1.84E-2</v>
      </c>
      <c r="F495" s="19">
        <v>0.2104</v>
      </c>
      <c r="G495" s="18"/>
    </row>
    <row r="496" spans="1:7" x14ac:dyDescent="0.3">
      <c r="A496" s="2">
        <v>34731</v>
      </c>
      <c r="B496" s="17">
        <v>199502</v>
      </c>
      <c r="C496" s="17">
        <v>27.569849999999999</v>
      </c>
      <c r="D496" s="19">
        <v>3.5200000000000002E-2</v>
      </c>
      <c r="E496" s="19">
        <v>5.4399999999999997E-2</v>
      </c>
      <c r="F496" s="19">
        <v>0.20860000000000001</v>
      </c>
      <c r="G496" s="18"/>
    </row>
    <row r="497" spans="1:7" x14ac:dyDescent="0.3">
      <c r="A497" s="2">
        <v>34759</v>
      </c>
      <c r="B497" s="17">
        <v>199503</v>
      </c>
      <c r="C497" s="17">
        <v>28.29186</v>
      </c>
      <c r="D497" s="19">
        <v>2.6100000000000002E-2</v>
      </c>
      <c r="E497" s="19">
        <v>8.2000000000000003E-2</v>
      </c>
      <c r="F497" s="19">
        <v>0.21329999999999999</v>
      </c>
      <c r="G497" s="18"/>
    </row>
    <row r="498" spans="1:7" x14ac:dyDescent="0.3">
      <c r="A498" s="2">
        <v>34790</v>
      </c>
      <c r="B498" s="17">
        <v>199504</v>
      </c>
      <c r="C498" s="17">
        <v>28.92475</v>
      </c>
      <c r="D498" s="19">
        <v>2.23E-2</v>
      </c>
      <c r="E498" s="19">
        <v>0.1062</v>
      </c>
      <c r="F498" s="19">
        <v>0.2117</v>
      </c>
      <c r="G498" s="18"/>
    </row>
    <row r="499" spans="1:7" x14ac:dyDescent="0.3">
      <c r="A499" s="2">
        <v>34820</v>
      </c>
      <c r="B499" s="17">
        <v>199505</v>
      </c>
      <c r="C499" s="17">
        <v>29.40409</v>
      </c>
      <c r="D499" s="19">
        <v>1.6500000000000001E-2</v>
      </c>
      <c r="E499" s="19">
        <v>0.1245</v>
      </c>
      <c r="F499" s="19">
        <v>0.21299999999999999</v>
      </c>
      <c r="G499" s="18"/>
    </row>
    <row r="500" spans="1:7" x14ac:dyDescent="0.3">
      <c r="A500" s="2">
        <v>34851</v>
      </c>
      <c r="B500" s="17">
        <v>199506</v>
      </c>
      <c r="C500" s="17">
        <v>29.75967</v>
      </c>
      <c r="D500" s="19">
        <v>1.2E-2</v>
      </c>
      <c r="E500" s="19">
        <v>0.1381</v>
      </c>
      <c r="F500" s="19">
        <v>0.21659999999999999</v>
      </c>
      <c r="G500" s="18"/>
    </row>
    <row r="501" spans="1:7" x14ac:dyDescent="0.3">
      <c r="A501" s="2">
        <v>34881</v>
      </c>
      <c r="B501" s="17">
        <v>199507</v>
      </c>
      <c r="C501" s="17">
        <v>29.991510000000002</v>
      </c>
      <c r="D501" s="19">
        <v>7.7000000000000002E-3</v>
      </c>
      <c r="E501" s="19">
        <v>0.14699999999999999</v>
      </c>
      <c r="F501" s="19">
        <v>0.215</v>
      </c>
      <c r="G501" s="18"/>
    </row>
    <row r="502" spans="1:7" x14ac:dyDescent="0.3">
      <c r="A502" s="2">
        <v>34912</v>
      </c>
      <c r="B502" s="17">
        <v>199508</v>
      </c>
      <c r="C502" s="17">
        <v>30.18243</v>
      </c>
      <c r="D502" s="19">
        <v>6.3E-3</v>
      </c>
      <c r="E502" s="19">
        <v>0.15429999999999999</v>
      </c>
      <c r="F502" s="19">
        <v>0.2109</v>
      </c>
      <c r="G502" s="18"/>
    </row>
    <row r="503" spans="1:7" x14ac:dyDescent="0.3">
      <c r="A503" s="2">
        <v>34943</v>
      </c>
      <c r="B503" s="17">
        <v>199509</v>
      </c>
      <c r="C503" s="17">
        <v>30.436859999999999</v>
      </c>
      <c r="D503" s="19">
        <v>8.3999999999999995E-3</v>
      </c>
      <c r="E503" s="19">
        <v>0.16400000000000001</v>
      </c>
      <c r="F503" s="19">
        <v>0.2079</v>
      </c>
      <c r="G503" s="18"/>
    </row>
    <row r="504" spans="1:7" x14ac:dyDescent="0.3">
      <c r="A504" s="2">
        <v>34973</v>
      </c>
      <c r="B504" s="17">
        <v>199510</v>
      </c>
      <c r="C504" s="17">
        <v>30.707149999999999</v>
      </c>
      <c r="D504" s="19">
        <v>8.8000000000000005E-3</v>
      </c>
      <c r="E504" s="19">
        <v>0.1744</v>
      </c>
      <c r="F504" s="19">
        <v>0.20519999999999999</v>
      </c>
      <c r="G504" s="18"/>
    </row>
    <row r="505" spans="1:7" x14ac:dyDescent="0.3">
      <c r="A505" s="2">
        <v>35004</v>
      </c>
      <c r="B505" s="17">
        <v>199511</v>
      </c>
      <c r="C505" s="17">
        <v>30.95091</v>
      </c>
      <c r="D505" s="19">
        <v>7.9000000000000008E-3</v>
      </c>
      <c r="E505" s="19">
        <v>0.1837</v>
      </c>
      <c r="F505" s="19">
        <v>0.20130000000000001</v>
      </c>
      <c r="G505" s="18"/>
    </row>
    <row r="506" spans="1:7" x14ac:dyDescent="0.3">
      <c r="A506" s="2">
        <v>35034</v>
      </c>
      <c r="B506" s="17">
        <v>199512</v>
      </c>
      <c r="C506" s="17">
        <v>31.237089999999998</v>
      </c>
      <c r="D506" s="19">
        <v>9.1999999999999998E-3</v>
      </c>
      <c r="E506" s="19">
        <v>0.1946</v>
      </c>
      <c r="F506" s="19">
        <v>0.1946</v>
      </c>
      <c r="G506" s="18"/>
    </row>
    <row r="507" spans="1:7" x14ac:dyDescent="0.3">
      <c r="A507" s="2">
        <v>35065</v>
      </c>
      <c r="B507" s="17">
        <v>199601</v>
      </c>
      <c r="C507" s="17">
        <v>32.022440000000003</v>
      </c>
      <c r="D507" s="19">
        <v>2.5100000000000001E-2</v>
      </c>
      <c r="E507" s="19">
        <v>2.5100000000000001E-2</v>
      </c>
      <c r="F507" s="19">
        <v>0.2024</v>
      </c>
      <c r="G507" s="18"/>
    </row>
    <row r="508" spans="1:7" x14ac:dyDescent="0.3">
      <c r="A508" s="2">
        <v>35096</v>
      </c>
      <c r="B508" s="17">
        <v>199602</v>
      </c>
      <c r="C508" s="17">
        <v>33.307290000000002</v>
      </c>
      <c r="D508" s="19">
        <v>4.0099999999999997E-2</v>
      </c>
      <c r="E508" s="19">
        <v>6.6199999999999995E-2</v>
      </c>
      <c r="F508" s="19">
        <v>0.20810000000000001</v>
      </c>
      <c r="G508" s="18"/>
    </row>
    <row r="509" spans="1:7" x14ac:dyDescent="0.3">
      <c r="A509" s="2">
        <v>35125</v>
      </c>
      <c r="B509" s="17">
        <v>199603</v>
      </c>
      <c r="C509" s="17">
        <v>34.009390000000003</v>
      </c>
      <c r="D509" s="19">
        <v>2.1000000000000001E-2</v>
      </c>
      <c r="E509" s="19">
        <v>8.8700000000000001E-2</v>
      </c>
      <c r="F509" s="19">
        <v>0.20200000000000001</v>
      </c>
      <c r="G509" s="18"/>
    </row>
    <row r="510" spans="1:7" x14ac:dyDescent="0.3">
      <c r="A510" s="2">
        <v>35156</v>
      </c>
      <c r="B510" s="17">
        <v>199604</v>
      </c>
      <c r="C510" s="17">
        <v>34.681759999999997</v>
      </c>
      <c r="D510" s="19">
        <v>1.9699999999999999E-2</v>
      </c>
      <c r="E510" s="19">
        <v>0.11020000000000001</v>
      </c>
      <c r="F510" s="19">
        <v>0.19900000000000001</v>
      </c>
      <c r="G510" s="18"/>
    </row>
    <row r="511" spans="1:7" x14ac:dyDescent="0.3">
      <c r="A511" s="2">
        <v>35186</v>
      </c>
      <c r="B511" s="17">
        <v>199605</v>
      </c>
      <c r="C511" s="17">
        <v>35.220390000000002</v>
      </c>
      <c r="D511" s="19">
        <v>1.55E-2</v>
      </c>
      <c r="E511" s="19">
        <v>0.1275</v>
      </c>
      <c r="F511" s="19">
        <v>0.1978</v>
      </c>
      <c r="G511" s="18"/>
    </row>
    <row r="512" spans="1:7" x14ac:dyDescent="0.3">
      <c r="A512" s="2">
        <v>35217</v>
      </c>
      <c r="B512" s="17">
        <v>199606</v>
      </c>
      <c r="C512" s="17">
        <v>35.624160000000003</v>
      </c>
      <c r="D512" s="19">
        <v>1.14E-2</v>
      </c>
      <c r="E512" s="19">
        <v>0.1404</v>
      </c>
      <c r="F512" s="19">
        <v>0.19700000000000001</v>
      </c>
      <c r="G512" s="18"/>
    </row>
    <row r="513" spans="1:7" x14ac:dyDescent="0.3">
      <c r="A513" s="2">
        <v>35247</v>
      </c>
      <c r="B513" s="17">
        <v>199607</v>
      </c>
      <c r="C513" s="17">
        <v>36.162280000000003</v>
      </c>
      <c r="D513" s="19">
        <v>1.5100000000000001E-2</v>
      </c>
      <c r="E513" s="19">
        <v>0.15759999999999999</v>
      </c>
      <c r="F513" s="19">
        <v>0.20569999999999999</v>
      </c>
      <c r="G513" s="18"/>
    </row>
    <row r="514" spans="1:7" x14ac:dyDescent="0.3">
      <c r="A514" s="2">
        <v>35278</v>
      </c>
      <c r="B514" s="17">
        <v>199608</v>
      </c>
      <c r="C514" s="17">
        <v>36.561300000000003</v>
      </c>
      <c r="D514" s="19">
        <v>1.0999999999999999E-2</v>
      </c>
      <c r="E514" s="19">
        <v>0.1704</v>
      </c>
      <c r="F514" s="19">
        <v>0.21129999999999999</v>
      </c>
      <c r="G514" s="18"/>
    </row>
    <row r="515" spans="1:7" x14ac:dyDescent="0.3">
      <c r="A515" s="2">
        <v>35309</v>
      </c>
      <c r="B515" s="17">
        <v>199609</v>
      </c>
      <c r="C515" s="17">
        <v>36.996609999999997</v>
      </c>
      <c r="D515" s="19">
        <v>1.1900000000000001E-2</v>
      </c>
      <c r="E515" s="19">
        <v>0.18429999999999999</v>
      </c>
      <c r="F515" s="19">
        <v>0.2155</v>
      </c>
      <c r="G515" s="18"/>
    </row>
    <row r="516" spans="1:7" x14ac:dyDescent="0.3">
      <c r="A516" s="2">
        <v>35339</v>
      </c>
      <c r="B516" s="17">
        <v>199610</v>
      </c>
      <c r="C516" s="17">
        <v>37.423439999999999</v>
      </c>
      <c r="D516" s="19">
        <v>1.15E-2</v>
      </c>
      <c r="E516" s="19">
        <v>0.19800000000000001</v>
      </c>
      <c r="F516" s="19">
        <v>0.21870000000000001</v>
      </c>
      <c r="G516" s="18"/>
    </row>
    <row r="517" spans="1:7" x14ac:dyDescent="0.3">
      <c r="A517" s="2">
        <v>35370</v>
      </c>
      <c r="B517" s="17">
        <v>199611</v>
      </c>
      <c r="C517" s="17">
        <v>37.723979999999997</v>
      </c>
      <c r="D517" s="19">
        <v>8.0000000000000002E-3</v>
      </c>
      <c r="E517" s="19">
        <v>0.20760000000000001</v>
      </c>
      <c r="F517" s="19">
        <v>0.21879999999999999</v>
      </c>
      <c r="G517" s="18"/>
    </row>
    <row r="518" spans="1:7" x14ac:dyDescent="0.3">
      <c r="A518" s="2">
        <v>35400</v>
      </c>
      <c r="B518" s="17">
        <v>199612</v>
      </c>
      <c r="C518" s="17">
        <v>37.996510000000001</v>
      </c>
      <c r="D518" s="19">
        <v>7.1999999999999998E-3</v>
      </c>
      <c r="E518" s="19">
        <v>0.21629999999999999</v>
      </c>
      <c r="F518" s="19">
        <v>0.21629999999999999</v>
      </c>
      <c r="G518" s="18"/>
    </row>
    <row r="519" spans="1:7" x14ac:dyDescent="0.3">
      <c r="A519" s="2">
        <v>35431</v>
      </c>
      <c r="B519" s="17">
        <v>199701</v>
      </c>
      <c r="C519" s="17">
        <v>38.62612</v>
      </c>
      <c r="D519" s="19">
        <v>1.6500000000000001E-2</v>
      </c>
      <c r="E519" s="19">
        <v>1.6500000000000001E-2</v>
      </c>
      <c r="F519" s="19">
        <v>0.20619999999999999</v>
      </c>
      <c r="G519" s="18"/>
    </row>
    <row r="520" spans="1:7" x14ac:dyDescent="0.3">
      <c r="A520" s="2">
        <v>35462</v>
      </c>
      <c r="B520" s="17">
        <v>199702</v>
      </c>
      <c r="C520" s="17">
        <v>39.831029999999998</v>
      </c>
      <c r="D520" s="19">
        <v>3.1099999999999999E-2</v>
      </c>
      <c r="E520" s="19">
        <v>4.82E-2</v>
      </c>
      <c r="F520" s="19">
        <v>0.1958</v>
      </c>
      <c r="G520" s="18"/>
    </row>
    <row r="521" spans="1:7" x14ac:dyDescent="0.3">
      <c r="A521" s="2">
        <v>35490</v>
      </c>
      <c r="B521" s="17">
        <v>199703</v>
      </c>
      <c r="C521" s="17">
        <v>40.450159999999997</v>
      </c>
      <c r="D521" s="19">
        <v>1.55E-2</v>
      </c>
      <c r="E521" s="19">
        <v>6.4500000000000002E-2</v>
      </c>
      <c r="F521" s="19">
        <v>0.1893</v>
      </c>
      <c r="G521" s="18"/>
    </row>
    <row r="522" spans="1:7" x14ac:dyDescent="0.3">
      <c r="A522" s="2">
        <v>35521</v>
      </c>
      <c r="B522" s="17">
        <v>199704</v>
      </c>
      <c r="C522" s="17">
        <v>41.10718</v>
      </c>
      <c r="D522" s="19">
        <v>1.6199999999999999E-2</v>
      </c>
      <c r="E522" s="19">
        <v>8.1799999999999998E-2</v>
      </c>
      <c r="F522" s="19">
        <v>0.1852</v>
      </c>
      <c r="G522" s="18"/>
    </row>
    <row r="523" spans="1:7" x14ac:dyDescent="0.3">
      <c r="A523" s="2">
        <v>35551</v>
      </c>
      <c r="B523" s="17">
        <v>199705</v>
      </c>
      <c r="C523" s="17">
        <v>41.774349999999998</v>
      </c>
      <c r="D523" s="19">
        <v>1.6199999999999999E-2</v>
      </c>
      <c r="E523" s="19">
        <v>9.9400000000000002E-2</v>
      </c>
      <c r="F523" s="19">
        <v>0.186</v>
      </c>
      <c r="G523" s="18"/>
    </row>
    <row r="524" spans="1:7" x14ac:dyDescent="0.3">
      <c r="A524" s="2">
        <v>35582</v>
      </c>
      <c r="B524" s="17">
        <v>199706</v>
      </c>
      <c r="C524" s="17">
        <v>42.276919999999997</v>
      </c>
      <c r="D524" s="19">
        <v>1.2E-2</v>
      </c>
      <c r="E524" s="19">
        <v>0.11260000000000001</v>
      </c>
      <c r="F524" s="19">
        <v>0.1867</v>
      </c>
      <c r="G524" s="18"/>
    </row>
    <row r="525" spans="1:7" x14ac:dyDescent="0.3">
      <c r="A525" s="2">
        <v>35612</v>
      </c>
      <c r="B525" s="17">
        <v>199707</v>
      </c>
      <c r="C525" s="17">
        <v>42.630099999999999</v>
      </c>
      <c r="D525" s="19">
        <v>8.3000000000000001E-3</v>
      </c>
      <c r="E525" s="19">
        <v>0.12189999999999999</v>
      </c>
      <c r="F525" s="19">
        <v>0.17879999999999999</v>
      </c>
      <c r="G525" s="18"/>
    </row>
    <row r="526" spans="1:7" x14ac:dyDescent="0.3">
      <c r="A526" s="2">
        <v>35643</v>
      </c>
      <c r="B526" s="17">
        <v>199708</v>
      </c>
      <c r="C526" s="17">
        <v>43.119900000000001</v>
      </c>
      <c r="D526" s="19">
        <v>1.14E-2</v>
      </c>
      <c r="E526" s="19">
        <v>0.1348</v>
      </c>
      <c r="F526" s="19">
        <v>0.17929999999999999</v>
      </c>
      <c r="G526" s="18"/>
    </row>
    <row r="527" spans="1:7" x14ac:dyDescent="0.3">
      <c r="A527" s="2">
        <v>35674</v>
      </c>
      <c r="B527" s="17">
        <v>199709</v>
      </c>
      <c r="C527" s="17">
        <v>43.66319</v>
      </c>
      <c r="D527" s="19">
        <v>1.26E-2</v>
      </c>
      <c r="E527" s="19">
        <v>0.14910000000000001</v>
      </c>
      <c r="F527" s="19">
        <v>0.18010000000000001</v>
      </c>
      <c r="G527" s="18"/>
    </row>
    <row r="528" spans="1:7" x14ac:dyDescent="0.3">
      <c r="A528" s="2">
        <v>35704</v>
      </c>
      <c r="B528" s="17">
        <v>199710</v>
      </c>
      <c r="C528" s="17">
        <v>44.084960000000002</v>
      </c>
      <c r="D528" s="19">
        <v>9.5999999999999992E-3</v>
      </c>
      <c r="E528" s="19">
        <v>0.16020000000000001</v>
      </c>
      <c r="F528" s="19">
        <v>0.17799999999999999</v>
      </c>
      <c r="G528" s="18"/>
    </row>
    <row r="529" spans="1:7" x14ac:dyDescent="0.3">
      <c r="A529" s="2">
        <v>35735</v>
      </c>
      <c r="B529" s="17">
        <v>199711</v>
      </c>
      <c r="C529" s="17">
        <v>44.443390000000001</v>
      </c>
      <c r="D529" s="19">
        <v>8.0999999999999996E-3</v>
      </c>
      <c r="E529" s="19">
        <v>0.1696</v>
      </c>
      <c r="F529" s="19">
        <v>0.17810000000000001</v>
      </c>
      <c r="G529" s="18"/>
    </row>
    <row r="530" spans="1:7" x14ac:dyDescent="0.3">
      <c r="A530" s="2">
        <v>35765</v>
      </c>
      <c r="B530" s="17">
        <v>199712</v>
      </c>
      <c r="C530" s="17">
        <v>44.715890000000002</v>
      </c>
      <c r="D530" s="19">
        <v>6.1000000000000004E-3</v>
      </c>
      <c r="E530" s="19">
        <v>0.17680000000000001</v>
      </c>
      <c r="F530" s="19">
        <v>0.17680000000000001</v>
      </c>
      <c r="G530" s="18"/>
    </row>
    <row r="531" spans="1:7" x14ac:dyDescent="0.3">
      <c r="A531" s="2">
        <v>35796</v>
      </c>
      <c r="B531" s="17">
        <v>199801</v>
      </c>
      <c r="C531" s="17">
        <v>45.517780000000002</v>
      </c>
      <c r="D531" s="19">
        <v>1.7899999999999999E-2</v>
      </c>
      <c r="E531" s="19">
        <v>1.7899999999999999E-2</v>
      </c>
      <c r="F531" s="19">
        <v>0.1784</v>
      </c>
      <c r="G531" s="18"/>
    </row>
    <row r="532" spans="1:7" x14ac:dyDescent="0.3">
      <c r="A532" s="2">
        <v>35827</v>
      </c>
      <c r="B532" s="17">
        <v>199802</v>
      </c>
      <c r="C532" s="17">
        <v>47.012819999999998</v>
      </c>
      <c r="D532" s="19">
        <v>3.2800000000000003E-2</v>
      </c>
      <c r="E532" s="19">
        <v>5.1299999999999998E-2</v>
      </c>
      <c r="F532" s="19">
        <v>0.18029999999999999</v>
      </c>
      <c r="G532" s="18"/>
    </row>
    <row r="533" spans="1:7" x14ac:dyDescent="0.3">
      <c r="A533" s="2">
        <v>35855</v>
      </c>
      <c r="B533" s="17">
        <v>199803</v>
      </c>
      <c r="C533" s="17">
        <v>48.235880000000002</v>
      </c>
      <c r="D533" s="19">
        <v>2.5999999999999999E-2</v>
      </c>
      <c r="E533" s="19">
        <v>7.8700000000000006E-2</v>
      </c>
      <c r="F533" s="19">
        <v>0.19239999999999999</v>
      </c>
      <c r="G533" s="18"/>
    </row>
    <row r="534" spans="1:7" x14ac:dyDescent="0.3">
      <c r="A534" s="2">
        <v>35886</v>
      </c>
      <c r="B534" s="17">
        <v>199804</v>
      </c>
      <c r="C534" s="17">
        <v>49.636809999999997</v>
      </c>
      <c r="D534" s="19">
        <v>2.9000000000000001E-2</v>
      </c>
      <c r="E534" s="19">
        <v>0.11</v>
      </c>
      <c r="F534" s="19">
        <v>0.2074</v>
      </c>
      <c r="G534" s="18"/>
    </row>
    <row r="535" spans="1:7" x14ac:dyDescent="0.3">
      <c r="A535" s="2">
        <v>35916</v>
      </c>
      <c r="B535" s="17">
        <v>199805</v>
      </c>
      <c r="C535" s="17">
        <v>50.41245</v>
      </c>
      <c r="D535" s="19">
        <v>1.5599999999999999E-2</v>
      </c>
      <c r="E535" s="19">
        <v>0.1273</v>
      </c>
      <c r="F535" s="19">
        <v>0.20669999999999999</v>
      </c>
      <c r="G535" s="18"/>
    </row>
    <row r="536" spans="1:7" x14ac:dyDescent="0.3">
      <c r="A536" s="2">
        <v>35947</v>
      </c>
      <c r="B536" s="17">
        <v>199806</v>
      </c>
      <c r="C536" s="17">
        <v>51.027990000000003</v>
      </c>
      <c r="D536" s="19">
        <v>1.2200000000000001E-2</v>
      </c>
      <c r="E536" s="19">
        <v>0.1411</v>
      </c>
      <c r="F536" s="19">
        <v>0.2069</v>
      </c>
      <c r="G536" s="18"/>
    </row>
    <row r="537" spans="1:7" x14ac:dyDescent="0.3">
      <c r="A537" s="2">
        <v>35977</v>
      </c>
      <c r="B537" s="17">
        <v>199807</v>
      </c>
      <c r="C537" s="17">
        <v>51.271970000000003</v>
      </c>
      <c r="D537" s="19">
        <v>4.7000000000000002E-3</v>
      </c>
      <c r="E537" s="19">
        <v>0.14660000000000001</v>
      </c>
      <c r="F537" s="19">
        <v>0.20269999999999999</v>
      </c>
      <c r="G537" s="18"/>
    </row>
    <row r="538" spans="1:7" x14ac:dyDescent="0.3">
      <c r="A538" s="2">
        <v>36008</v>
      </c>
      <c r="B538" s="17">
        <v>199808</v>
      </c>
      <c r="C538" s="17">
        <v>51.288609999999998</v>
      </c>
      <c r="D538" s="19">
        <v>2.9999999999999997E-4</v>
      </c>
      <c r="E538" s="19">
        <v>0.1469</v>
      </c>
      <c r="F538" s="19">
        <v>0.18940000000000001</v>
      </c>
      <c r="G538" s="18"/>
    </row>
    <row r="539" spans="1:7" x14ac:dyDescent="0.3">
      <c r="A539" s="2">
        <v>36039</v>
      </c>
      <c r="B539" s="17">
        <v>199809</v>
      </c>
      <c r="C539" s="17">
        <v>51.437350000000002</v>
      </c>
      <c r="D539" s="19">
        <v>2.8999999999999998E-3</v>
      </c>
      <c r="E539" s="19">
        <v>0.15029999999999999</v>
      </c>
      <c r="F539" s="19">
        <v>0.17799999999999999</v>
      </c>
      <c r="G539" s="18"/>
    </row>
    <row r="540" spans="1:7" x14ac:dyDescent="0.3">
      <c r="A540" s="2">
        <v>36069</v>
      </c>
      <c r="B540" s="17">
        <v>199810</v>
      </c>
      <c r="C540" s="17">
        <v>51.620890000000003</v>
      </c>
      <c r="D540" s="19">
        <v>3.5000000000000001E-3</v>
      </c>
      <c r="E540" s="19">
        <v>0.15440000000000001</v>
      </c>
      <c r="F540" s="19">
        <v>0.1709</v>
      </c>
      <c r="G540" s="18"/>
    </row>
    <row r="541" spans="1:7" x14ac:dyDescent="0.3">
      <c r="A541" s="2">
        <v>36100</v>
      </c>
      <c r="B541" s="17">
        <v>199811</v>
      </c>
      <c r="C541" s="17">
        <v>51.712470000000003</v>
      </c>
      <c r="D541" s="19">
        <v>1.6999999999999999E-3</v>
      </c>
      <c r="E541" s="19">
        <v>0.15640000000000001</v>
      </c>
      <c r="F541" s="19">
        <v>0.16350000000000001</v>
      </c>
      <c r="G541" s="18"/>
    </row>
    <row r="542" spans="1:7" x14ac:dyDescent="0.3">
      <c r="A542" s="2">
        <v>36130</v>
      </c>
      <c r="B542" s="17">
        <v>199812</v>
      </c>
      <c r="C542" s="17">
        <v>52.184809999999999</v>
      </c>
      <c r="D542" s="19">
        <v>9.1000000000000004E-3</v>
      </c>
      <c r="E542" s="19">
        <v>0.16700000000000001</v>
      </c>
      <c r="F542" s="19">
        <v>0.16700000000000001</v>
      </c>
      <c r="G542" s="18"/>
    </row>
    <row r="543" spans="1:7" x14ac:dyDescent="0.3">
      <c r="A543" s="2">
        <v>36161</v>
      </c>
      <c r="B543" s="17">
        <v>199901</v>
      </c>
      <c r="C543" s="17">
        <v>53.337609999999998</v>
      </c>
      <c r="D543" s="19">
        <v>2.2100000000000002E-2</v>
      </c>
      <c r="E543" s="19">
        <v>2.2100000000000002E-2</v>
      </c>
      <c r="F543" s="19">
        <v>0.17180000000000001</v>
      </c>
      <c r="G543" s="18"/>
    </row>
    <row r="544" spans="1:7" x14ac:dyDescent="0.3">
      <c r="A544" s="2">
        <v>36192</v>
      </c>
      <c r="B544" s="17">
        <v>199902</v>
      </c>
      <c r="C544" s="17">
        <v>54.24344</v>
      </c>
      <c r="D544" s="19">
        <v>1.7000000000000001E-2</v>
      </c>
      <c r="E544" s="19">
        <v>3.9399999999999998E-2</v>
      </c>
      <c r="F544" s="19">
        <v>0.15379999999999999</v>
      </c>
      <c r="G544" s="18"/>
    </row>
    <row r="545" spans="1:7" x14ac:dyDescent="0.3">
      <c r="A545" s="2">
        <v>36220</v>
      </c>
      <c r="B545" s="17">
        <v>199903</v>
      </c>
      <c r="C545" s="17">
        <v>54.752220000000001</v>
      </c>
      <c r="D545" s="19">
        <v>9.4000000000000004E-3</v>
      </c>
      <c r="E545" s="19">
        <v>4.9200000000000001E-2</v>
      </c>
      <c r="F545" s="19">
        <v>0.1351</v>
      </c>
      <c r="G545" s="18"/>
    </row>
    <row r="546" spans="1:7" x14ac:dyDescent="0.3">
      <c r="A546" s="2">
        <v>36251</v>
      </c>
      <c r="B546" s="17">
        <v>199904</v>
      </c>
      <c r="C546" s="17">
        <v>55.181370000000001</v>
      </c>
      <c r="D546" s="19">
        <v>7.7999999999999996E-3</v>
      </c>
      <c r="E546" s="19">
        <v>5.74E-2</v>
      </c>
      <c r="F546" s="19">
        <v>0.11169999999999999</v>
      </c>
      <c r="G546" s="18"/>
    </row>
    <row r="547" spans="1:7" x14ac:dyDescent="0.3">
      <c r="A547" s="2">
        <v>36281</v>
      </c>
      <c r="B547" s="17">
        <v>199905</v>
      </c>
      <c r="C547" s="17">
        <v>55.445430000000002</v>
      </c>
      <c r="D547" s="19">
        <v>4.7999999999999996E-3</v>
      </c>
      <c r="E547" s="19">
        <v>6.25E-2</v>
      </c>
      <c r="F547" s="19">
        <v>9.98E-2</v>
      </c>
      <c r="G547" s="18"/>
    </row>
    <row r="548" spans="1:7" x14ac:dyDescent="0.3">
      <c r="A548" s="2">
        <v>36312</v>
      </c>
      <c r="B548" s="17">
        <v>199906</v>
      </c>
      <c r="C548" s="17">
        <v>55.60033</v>
      </c>
      <c r="D548" s="19">
        <v>2.8E-3</v>
      </c>
      <c r="E548" s="19">
        <v>6.5500000000000003E-2</v>
      </c>
      <c r="F548" s="19">
        <v>8.9599999999999999E-2</v>
      </c>
      <c r="G548" s="18"/>
    </row>
    <row r="549" spans="1:7" x14ac:dyDescent="0.3">
      <c r="A549" s="2">
        <v>36342</v>
      </c>
      <c r="B549" s="17">
        <v>199907</v>
      </c>
      <c r="C549" s="17">
        <v>55.773820000000001</v>
      </c>
      <c r="D549" s="19">
        <v>3.0999999999999999E-3</v>
      </c>
      <c r="E549" s="19">
        <v>6.88E-2</v>
      </c>
      <c r="F549" s="19">
        <v>8.7800000000000003E-2</v>
      </c>
      <c r="G549" s="18"/>
    </row>
    <row r="550" spans="1:7" x14ac:dyDescent="0.3">
      <c r="A550" s="2">
        <v>36373</v>
      </c>
      <c r="B550" s="17">
        <v>199908</v>
      </c>
      <c r="C550" s="17">
        <v>56.049959999999999</v>
      </c>
      <c r="D550" s="19">
        <v>5.0000000000000001E-3</v>
      </c>
      <c r="E550" s="19">
        <v>7.4099999999999999E-2</v>
      </c>
      <c r="F550" s="19">
        <v>9.2799999999999994E-2</v>
      </c>
      <c r="G550" s="18"/>
    </row>
    <row r="551" spans="1:7" x14ac:dyDescent="0.3">
      <c r="A551" s="2">
        <v>36404</v>
      </c>
      <c r="B551" s="17">
        <v>199909</v>
      </c>
      <c r="C551" s="17">
        <v>56.235390000000002</v>
      </c>
      <c r="D551" s="19">
        <v>3.3E-3</v>
      </c>
      <c r="E551" s="19">
        <v>7.7600000000000002E-2</v>
      </c>
      <c r="F551" s="19">
        <v>9.3299999999999994E-2</v>
      </c>
      <c r="G551" s="18"/>
    </row>
    <row r="552" spans="1:7" x14ac:dyDescent="0.3">
      <c r="A552" s="2">
        <v>36434</v>
      </c>
      <c r="B552" s="17">
        <v>199910</v>
      </c>
      <c r="C552" s="17">
        <v>56.432020000000001</v>
      </c>
      <c r="D552" s="19">
        <v>3.5000000000000001E-3</v>
      </c>
      <c r="E552" s="19">
        <v>8.14E-2</v>
      </c>
      <c r="F552" s="19">
        <v>9.3200000000000005E-2</v>
      </c>
      <c r="G552" s="18"/>
    </row>
    <row r="553" spans="1:7" x14ac:dyDescent="0.3">
      <c r="A553" s="2">
        <v>36465</v>
      </c>
      <c r="B553" s="17">
        <v>199911</v>
      </c>
      <c r="C553" s="17">
        <v>56.702249999999999</v>
      </c>
      <c r="D553" s="19">
        <v>4.7999999999999996E-3</v>
      </c>
      <c r="E553" s="19">
        <v>8.6599999999999996E-2</v>
      </c>
      <c r="F553" s="19">
        <v>9.6500000000000002E-2</v>
      </c>
      <c r="G553" s="18"/>
    </row>
    <row r="554" spans="1:7" x14ac:dyDescent="0.3">
      <c r="A554" s="2">
        <v>36495</v>
      </c>
      <c r="B554" s="17">
        <v>199912</v>
      </c>
      <c r="C554" s="17">
        <v>57.002360000000003</v>
      </c>
      <c r="D554" s="19">
        <v>5.3E-3</v>
      </c>
      <c r="E554" s="19">
        <v>9.2299999999999993E-2</v>
      </c>
      <c r="F554" s="19">
        <v>9.2299999999999993E-2</v>
      </c>
      <c r="G554" s="18"/>
    </row>
    <row r="555" spans="1:7" x14ac:dyDescent="0.3">
      <c r="A555" s="2">
        <v>36526</v>
      </c>
      <c r="B555" s="17">
        <v>200001</v>
      </c>
      <c r="C555" s="17">
        <v>57.737290000000002</v>
      </c>
      <c r="D555" s="19">
        <v>1.29E-2</v>
      </c>
      <c r="E555" s="19">
        <v>1.29E-2</v>
      </c>
      <c r="F555" s="19">
        <v>8.2500000000000004E-2</v>
      </c>
      <c r="G555" s="18"/>
    </row>
    <row r="556" spans="1:7" x14ac:dyDescent="0.3">
      <c r="A556" s="2">
        <v>36557</v>
      </c>
      <c r="B556" s="17">
        <v>200002</v>
      </c>
      <c r="C556" s="17">
        <v>59.066429999999997</v>
      </c>
      <c r="D556" s="19">
        <v>2.3E-2</v>
      </c>
      <c r="E556" s="19">
        <v>3.6200000000000003E-2</v>
      </c>
      <c r="F556" s="19">
        <v>8.8900000000000007E-2</v>
      </c>
      <c r="G556" s="18"/>
    </row>
    <row r="557" spans="1:7" x14ac:dyDescent="0.3">
      <c r="A557" s="2">
        <v>36586</v>
      </c>
      <c r="B557" s="17">
        <v>200003</v>
      </c>
      <c r="C557" s="17">
        <v>60.076970000000003</v>
      </c>
      <c r="D557" s="19">
        <v>1.7100000000000001E-2</v>
      </c>
      <c r="E557" s="19">
        <v>5.3900000000000003E-2</v>
      </c>
      <c r="F557" s="19">
        <v>9.7299999999999998E-2</v>
      </c>
      <c r="G557" s="18"/>
    </row>
    <row r="558" spans="1:7" x14ac:dyDescent="0.3">
      <c r="A558" s="2">
        <v>36617</v>
      </c>
      <c r="B558" s="17">
        <v>200004</v>
      </c>
      <c r="C558" s="17">
        <v>60.675409999999999</v>
      </c>
      <c r="D558" s="19">
        <v>0.01</v>
      </c>
      <c r="E558" s="19">
        <v>6.4399999999999999E-2</v>
      </c>
      <c r="F558" s="19">
        <v>9.9599999999999994E-2</v>
      </c>
      <c r="G558" s="18"/>
    </row>
    <row r="559" spans="1:7" x14ac:dyDescent="0.3">
      <c r="A559" s="2">
        <v>36647</v>
      </c>
      <c r="B559" s="17">
        <v>200005</v>
      </c>
      <c r="C559" s="17">
        <v>60.991700000000002</v>
      </c>
      <c r="D559" s="19">
        <v>5.1999999999999998E-3</v>
      </c>
      <c r="E559" s="19">
        <v>7.0000000000000007E-2</v>
      </c>
      <c r="F559" s="19">
        <v>0.1</v>
      </c>
      <c r="G559" s="18"/>
    </row>
    <row r="560" spans="1:7" x14ac:dyDescent="0.3">
      <c r="A560" s="2">
        <v>36678</v>
      </c>
      <c r="B560" s="17">
        <v>200006</v>
      </c>
      <c r="C560" s="17">
        <v>60.979889999999997</v>
      </c>
      <c r="D560" s="19">
        <v>-2.0000000000000001E-4</v>
      </c>
      <c r="E560" s="19">
        <v>6.9800000000000001E-2</v>
      </c>
      <c r="F560" s="19">
        <v>9.6799999999999997E-2</v>
      </c>
      <c r="G560" s="18"/>
    </row>
    <row r="561" spans="1:7" x14ac:dyDescent="0.3">
      <c r="A561" s="2">
        <v>36708</v>
      </c>
      <c r="B561" s="17">
        <v>200007</v>
      </c>
      <c r="C561" s="17">
        <v>60.956200000000003</v>
      </c>
      <c r="D561" s="19">
        <v>-4.0000000000000002E-4</v>
      </c>
      <c r="E561" s="19">
        <v>6.9400000000000003E-2</v>
      </c>
      <c r="F561" s="19">
        <v>9.2899999999999996E-2</v>
      </c>
      <c r="G561" s="18"/>
    </row>
    <row r="562" spans="1:7" x14ac:dyDescent="0.3">
      <c r="A562" s="2">
        <v>36739</v>
      </c>
      <c r="B562" s="17">
        <v>200008</v>
      </c>
      <c r="C562" s="17">
        <v>61.148600000000002</v>
      </c>
      <c r="D562" s="19">
        <v>3.2000000000000002E-3</v>
      </c>
      <c r="E562" s="19">
        <v>7.2700000000000001E-2</v>
      </c>
      <c r="F562" s="19">
        <v>9.0999999999999998E-2</v>
      </c>
      <c r="G562" s="18"/>
    </row>
    <row r="563" spans="1:7" x14ac:dyDescent="0.3">
      <c r="A563" s="2">
        <v>36770</v>
      </c>
      <c r="B563" s="17">
        <v>200009</v>
      </c>
      <c r="C563" s="17">
        <v>61.40907</v>
      </c>
      <c r="D563" s="19">
        <v>4.3E-3</v>
      </c>
      <c r="E563" s="19">
        <v>7.7299999999999994E-2</v>
      </c>
      <c r="F563" s="19">
        <v>9.1999999999999998E-2</v>
      </c>
      <c r="G563" s="18"/>
    </row>
    <row r="564" spans="1:7" x14ac:dyDescent="0.3">
      <c r="A564" s="2">
        <v>36800</v>
      </c>
      <c r="B564" s="17">
        <v>200010</v>
      </c>
      <c r="C564" s="17">
        <v>61.503050000000002</v>
      </c>
      <c r="D564" s="19">
        <v>1.5E-3</v>
      </c>
      <c r="E564" s="19">
        <v>7.9000000000000001E-2</v>
      </c>
      <c r="F564" s="19">
        <v>8.9899999999999994E-2</v>
      </c>
      <c r="G564" s="18"/>
    </row>
    <row r="565" spans="1:7" x14ac:dyDescent="0.3">
      <c r="A565" s="2">
        <v>36831</v>
      </c>
      <c r="B565" s="17">
        <v>200011</v>
      </c>
      <c r="C565" s="17">
        <v>61.705030000000001</v>
      </c>
      <c r="D565" s="19">
        <v>3.3E-3</v>
      </c>
      <c r="E565" s="19">
        <v>8.2500000000000004E-2</v>
      </c>
      <c r="F565" s="19">
        <v>8.8200000000000001E-2</v>
      </c>
      <c r="G565" s="18"/>
    </row>
    <row r="566" spans="1:7" x14ac:dyDescent="0.3">
      <c r="A566" s="2">
        <v>36861</v>
      </c>
      <c r="B566" s="17">
        <v>200012</v>
      </c>
      <c r="C566" s="17">
        <v>61.98903</v>
      </c>
      <c r="D566" s="19">
        <v>4.5999999999999999E-3</v>
      </c>
      <c r="E566" s="19">
        <v>8.7499999999999994E-2</v>
      </c>
      <c r="F566" s="19">
        <v>8.7499999999999994E-2</v>
      </c>
      <c r="G566" s="18"/>
    </row>
    <row r="567" spans="1:7" x14ac:dyDescent="0.3">
      <c r="A567" s="2">
        <v>36892</v>
      </c>
      <c r="B567" s="17">
        <v>200101</v>
      </c>
      <c r="C567" s="17">
        <v>62.640439999999998</v>
      </c>
      <c r="D567" s="19">
        <v>1.0500000000000001E-2</v>
      </c>
      <c r="E567" s="19">
        <v>1.0500000000000001E-2</v>
      </c>
      <c r="F567" s="19">
        <v>8.4900000000000003E-2</v>
      </c>
      <c r="G567" s="18"/>
    </row>
    <row r="568" spans="1:7" x14ac:dyDescent="0.3">
      <c r="A568" s="2">
        <v>36923</v>
      </c>
      <c r="B568" s="17">
        <v>200102</v>
      </c>
      <c r="C568" s="17">
        <v>63.826160000000002</v>
      </c>
      <c r="D568" s="19">
        <v>1.89E-2</v>
      </c>
      <c r="E568" s="19">
        <v>2.9600000000000001E-2</v>
      </c>
      <c r="F568" s="19">
        <v>8.0600000000000005E-2</v>
      </c>
      <c r="G568" s="18"/>
    </row>
    <row r="569" spans="1:7" x14ac:dyDescent="0.3">
      <c r="A569" s="2">
        <v>36951</v>
      </c>
      <c r="B569" s="17">
        <v>200103</v>
      </c>
      <c r="C569" s="17">
        <v>64.771569999999997</v>
      </c>
      <c r="D569" s="19">
        <v>1.4800000000000001E-2</v>
      </c>
      <c r="E569" s="19">
        <v>4.4900000000000002E-2</v>
      </c>
      <c r="F569" s="19">
        <v>7.8100000000000003E-2</v>
      </c>
      <c r="G569" s="18"/>
    </row>
    <row r="570" spans="1:7" x14ac:dyDescent="0.3">
      <c r="A570" s="2">
        <v>36982</v>
      </c>
      <c r="B570" s="17">
        <v>200104</v>
      </c>
      <c r="C570" s="17">
        <v>65.514840000000007</v>
      </c>
      <c r="D570" s="19">
        <v>1.15E-2</v>
      </c>
      <c r="E570" s="19">
        <v>5.6899999999999999E-2</v>
      </c>
      <c r="F570" s="19">
        <v>7.9799999999999996E-2</v>
      </c>
      <c r="G570" s="18"/>
    </row>
    <row r="571" spans="1:7" x14ac:dyDescent="0.3">
      <c r="A571" s="2">
        <v>37012</v>
      </c>
      <c r="B571" s="17">
        <v>200105</v>
      </c>
      <c r="C571" s="17">
        <v>65.78895</v>
      </c>
      <c r="D571" s="19">
        <v>4.1999999999999997E-3</v>
      </c>
      <c r="E571" s="19">
        <v>6.13E-2</v>
      </c>
      <c r="F571" s="19">
        <v>7.8700000000000006E-2</v>
      </c>
      <c r="G571" s="18"/>
    </row>
    <row r="572" spans="1:7" x14ac:dyDescent="0.3">
      <c r="A572" s="2">
        <v>37043</v>
      </c>
      <c r="B572" s="17">
        <v>200106</v>
      </c>
      <c r="C572" s="17">
        <v>65.815470000000005</v>
      </c>
      <c r="D572" s="19">
        <v>4.0000000000000002E-4</v>
      </c>
      <c r="E572" s="19">
        <v>6.1699999999999998E-2</v>
      </c>
      <c r="F572" s="19">
        <v>7.9299999999999995E-2</v>
      </c>
      <c r="G572" s="18"/>
    </row>
    <row r="573" spans="1:7" x14ac:dyDescent="0.3">
      <c r="A573" s="2">
        <v>37073</v>
      </c>
      <c r="B573" s="17">
        <v>200107</v>
      </c>
      <c r="C573" s="17">
        <v>65.887259999999998</v>
      </c>
      <c r="D573" s="19">
        <v>1.1000000000000001E-3</v>
      </c>
      <c r="E573" s="19">
        <v>6.2899999999999998E-2</v>
      </c>
      <c r="F573" s="19">
        <v>8.09E-2</v>
      </c>
      <c r="G573" s="18"/>
    </row>
    <row r="574" spans="1:7" x14ac:dyDescent="0.3">
      <c r="A574" s="2">
        <v>37104</v>
      </c>
      <c r="B574" s="17">
        <v>200108</v>
      </c>
      <c r="C574" s="17">
        <v>66.058980000000005</v>
      </c>
      <c r="D574" s="19">
        <v>2.5999999999999999E-3</v>
      </c>
      <c r="E574" s="19">
        <v>6.5699999999999995E-2</v>
      </c>
      <c r="F574" s="19">
        <v>8.0299999999999996E-2</v>
      </c>
      <c r="G574" s="18"/>
    </row>
    <row r="575" spans="1:7" x14ac:dyDescent="0.3">
      <c r="A575" s="2">
        <v>37135</v>
      </c>
      <c r="B575" s="17">
        <v>200109</v>
      </c>
      <c r="C575" s="17">
        <v>66.304079999999999</v>
      </c>
      <c r="D575" s="19">
        <v>3.7000000000000002E-3</v>
      </c>
      <c r="E575" s="19">
        <v>6.9599999999999995E-2</v>
      </c>
      <c r="F575" s="19">
        <v>7.9699999999999993E-2</v>
      </c>
      <c r="G575" s="18"/>
    </row>
    <row r="576" spans="1:7" x14ac:dyDescent="0.3">
      <c r="A576" s="2">
        <v>37165</v>
      </c>
      <c r="B576" s="17">
        <v>200110</v>
      </c>
      <c r="C576" s="17">
        <v>66.426910000000007</v>
      </c>
      <c r="D576" s="19">
        <v>1.9E-3</v>
      </c>
      <c r="E576" s="19">
        <v>7.1599999999999997E-2</v>
      </c>
      <c r="F576" s="19">
        <v>8.0100000000000005E-2</v>
      </c>
      <c r="G576" s="18"/>
    </row>
    <row r="577" spans="1:7" x14ac:dyDescent="0.3">
      <c r="A577" s="2">
        <v>37196</v>
      </c>
      <c r="B577" s="17">
        <v>200111</v>
      </c>
      <c r="C577" s="17">
        <v>66.504549999999995</v>
      </c>
      <c r="D577" s="19">
        <v>1.1999999999999999E-3</v>
      </c>
      <c r="E577" s="19">
        <v>7.2800000000000004E-2</v>
      </c>
      <c r="F577" s="19">
        <v>7.7799999999999994E-2</v>
      </c>
      <c r="G577" s="18"/>
    </row>
    <row r="578" spans="1:7" x14ac:dyDescent="0.3">
      <c r="A578" s="2">
        <v>37226</v>
      </c>
      <c r="B578" s="17">
        <v>200112</v>
      </c>
      <c r="C578" s="17">
        <v>66.728930000000005</v>
      </c>
      <c r="D578" s="19">
        <v>3.3999999999999998E-3</v>
      </c>
      <c r="E578" s="19">
        <v>7.6499999999999999E-2</v>
      </c>
      <c r="F578" s="19">
        <v>7.6499999999999999E-2</v>
      </c>
      <c r="G578" s="18"/>
    </row>
    <row r="579" spans="1:7" x14ac:dyDescent="0.3">
      <c r="A579" s="2">
        <v>37257</v>
      </c>
      <c r="B579" s="17">
        <v>200201</v>
      </c>
      <c r="C579" s="17">
        <v>67.260019999999997</v>
      </c>
      <c r="D579" s="19">
        <v>8.0000000000000002E-3</v>
      </c>
      <c r="E579" s="19">
        <v>8.0000000000000002E-3</v>
      </c>
      <c r="F579" s="19">
        <v>7.3700000000000002E-2</v>
      </c>
      <c r="G579" s="18"/>
    </row>
    <row r="580" spans="1:7" x14ac:dyDescent="0.3">
      <c r="A580" s="2">
        <v>37288</v>
      </c>
      <c r="B580" s="17">
        <v>200202</v>
      </c>
      <c r="C580" s="17">
        <v>68.105199999999996</v>
      </c>
      <c r="D580" s="19">
        <v>1.26E-2</v>
      </c>
      <c r="E580" s="19">
        <v>2.06E-2</v>
      </c>
      <c r="F580" s="19">
        <v>6.7000000000000004E-2</v>
      </c>
      <c r="G580" s="18"/>
    </row>
    <row r="581" spans="1:7" x14ac:dyDescent="0.3">
      <c r="A581" s="2">
        <v>37316</v>
      </c>
      <c r="B581" s="17">
        <v>200203</v>
      </c>
      <c r="C581" s="17">
        <v>68.587609999999998</v>
      </c>
      <c r="D581" s="19">
        <v>7.1000000000000004E-3</v>
      </c>
      <c r="E581" s="19">
        <v>2.7900000000000001E-2</v>
      </c>
      <c r="F581" s="19">
        <v>5.8900000000000001E-2</v>
      </c>
      <c r="G581" s="18"/>
    </row>
    <row r="582" spans="1:7" x14ac:dyDescent="0.3">
      <c r="A582" s="2">
        <v>37347</v>
      </c>
      <c r="B582" s="17">
        <v>200204</v>
      </c>
      <c r="C582" s="17">
        <v>69.215180000000004</v>
      </c>
      <c r="D582" s="19">
        <v>9.1999999999999998E-3</v>
      </c>
      <c r="E582" s="19">
        <v>3.73E-2</v>
      </c>
      <c r="F582" s="19">
        <v>5.6500000000000002E-2</v>
      </c>
      <c r="G582" s="18"/>
    </row>
    <row r="583" spans="1:7" x14ac:dyDescent="0.3">
      <c r="A583" s="2">
        <v>37377</v>
      </c>
      <c r="B583" s="17">
        <v>200205</v>
      </c>
      <c r="C583" s="17">
        <v>69.62961</v>
      </c>
      <c r="D583" s="19">
        <v>6.0000000000000001E-3</v>
      </c>
      <c r="E583" s="19">
        <v>4.3499999999999997E-2</v>
      </c>
      <c r="F583" s="19">
        <v>5.8400000000000001E-2</v>
      </c>
      <c r="G583" s="18"/>
    </row>
    <row r="584" spans="1:7" x14ac:dyDescent="0.3">
      <c r="A584" s="2">
        <v>37408</v>
      </c>
      <c r="B584" s="17">
        <v>200206</v>
      </c>
      <c r="C584" s="17">
        <v>69.928200000000004</v>
      </c>
      <c r="D584" s="19">
        <v>4.3E-3</v>
      </c>
      <c r="E584" s="19">
        <v>4.7899999999999998E-2</v>
      </c>
      <c r="F584" s="19">
        <v>6.25E-2</v>
      </c>
      <c r="G584" s="18"/>
    </row>
    <row r="585" spans="1:7" x14ac:dyDescent="0.3">
      <c r="A585" s="2">
        <v>37438</v>
      </c>
      <c r="B585" s="17">
        <v>200207</v>
      </c>
      <c r="C585" s="17">
        <v>69.944000000000003</v>
      </c>
      <c r="D585" s="19">
        <v>2.0000000000000001E-4</v>
      </c>
      <c r="E585" s="19">
        <v>4.82E-2</v>
      </c>
      <c r="F585" s="19">
        <v>6.1600000000000002E-2</v>
      </c>
      <c r="G585" s="18"/>
    </row>
    <row r="586" spans="1:7" x14ac:dyDescent="0.3">
      <c r="A586" s="2">
        <v>37469</v>
      </c>
      <c r="B586" s="17">
        <v>200208</v>
      </c>
      <c r="C586" s="17">
        <v>70.010009999999994</v>
      </c>
      <c r="D586" s="19">
        <v>8.9999999999999998E-4</v>
      </c>
      <c r="E586" s="19">
        <v>4.9200000000000001E-2</v>
      </c>
      <c r="F586" s="19">
        <v>5.9799999999999999E-2</v>
      </c>
      <c r="G586" s="18"/>
    </row>
    <row r="587" spans="1:7" x14ac:dyDescent="0.3">
      <c r="A587" s="2">
        <v>37500</v>
      </c>
      <c r="B587" s="17">
        <v>200209</v>
      </c>
      <c r="C587" s="17">
        <v>70.262200000000007</v>
      </c>
      <c r="D587" s="19">
        <v>3.5999999999999999E-3</v>
      </c>
      <c r="E587" s="19">
        <v>5.2999999999999999E-2</v>
      </c>
      <c r="F587" s="19">
        <v>5.9700000000000003E-2</v>
      </c>
      <c r="G587" s="18"/>
    </row>
    <row r="588" spans="1:7" x14ac:dyDescent="0.3">
      <c r="A588" s="2">
        <v>37530</v>
      </c>
      <c r="B588" s="17">
        <v>200210</v>
      </c>
      <c r="C588" s="17">
        <v>70.655050000000003</v>
      </c>
      <c r="D588" s="19">
        <v>5.5999999999999999E-3</v>
      </c>
      <c r="E588" s="19">
        <v>5.8799999999999998E-2</v>
      </c>
      <c r="F588" s="19">
        <v>6.3700000000000007E-2</v>
      </c>
      <c r="G588" s="18"/>
    </row>
    <row r="589" spans="1:7" x14ac:dyDescent="0.3">
      <c r="A589" s="2">
        <v>37561</v>
      </c>
      <c r="B589" s="17">
        <v>200211</v>
      </c>
      <c r="C589" s="17">
        <v>71.204920000000001</v>
      </c>
      <c r="D589" s="19">
        <v>7.7999999999999996E-3</v>
      </c>
      <c r="E589" s="19">
        <v>6.7100000000000007E-2</v>
      </c>
      <c r="F589" s="19">
        <v>7.0699999999999999E-2</v>
      </c>
      <c r="G589" s="18"/>
    </row>
    <row r="590" spans="1:7" x14ac:dyDescent="0.3">
      <c r="A590" s="2">
        <v>37591</v>
      </c>
      <c r="B590" s="17">
        <v>200212</v>
      </c>
      <c r="C590" s="17">
        <v>71.395129999999995</v>
      </c>
      <c r="D590" s="19">
        <v>2.7000000000000001E-3</v>
      </c>
      <c r="E590" s="19">
        <v>6.9900000000000004E-2</v>
      </c>
      <c r="F590" s="19">
        <v>6.9900000000000004E-2</v>
      </c>
      <c r="G590" s="18"/>
    </row>
    <row r="591" spans="1:7" x14ac:dyDescent="0.3">
      <c r="A591" s="2">
        <v>37622</v>
      </c>
      <c r="B591" s="17">
        <v>200301</v>
      </c>
      <c r="C591" s="17">
        <v>72.233410000000006</v>
      </c>
      <c r="D591" s="19">
        <v>1.17E-2</v>
      </c>
      <c r="E591" s="19">
        <v>1.17E-2</v>
      </c>
      <c r="F591" s="19">
        <v>7.3899999999999993E-2</v>
      </c>
      <c r="G591" s="18"/>
    </row>
    <row r="592" spans="1:7" x14ac:dyDescent="0.3">
      <c r="A592" s="2">
        <v>37653</v>
      </c>
      <c r="B592" s="17">
        <v>200302</v>
      </c>
      <c r="C592" s="17">
        <v>73.035579999999996</v>
      </c>
      <c r="D592" s="19">
        <v>1.11E-2</v>
      </c>
      <c r="E592" s="19">
        <v>2.3E-2</v>
      </c>
      <c r="F592" s="19">
        <v>7.2400000000000006E-2</v>
      </c>
      <c r="G592" s="18"/>
    </row>
    <row r="593" spans="1:7" x14ac:dyDescent="0.3">
      <c r="A593" s="2">
        <v>37681</v>
      </c>
      <c r="B593" s="17">
        <v>200303</v>
      </c>
      <c r="C593" s="17">
        <v>73.800349999999995</v>
      </c>
      <c r="D593" s="19">
        <v>1.0500000000000001E-2</v>
      </c>
      <c r="E593" s="19">
        <v>3.3700000000000001E-2</v>
      </c>
      <c r="F593" s="19">
        <v>7.5999999999999998E-2</v>
      </c>
      <c r="G593" s="18"/>
    </row>
    <row r="594" spans="1:7" x14ac:dyDescent="0.3">
      <c r="A594" s="2">
        <v>37712</v>
      </c>
      <c r="B594" s="17">
        <v>200304</v>
      </c>
      <c r="C594" s="17">
        <v>74.647279999999995</v>
      </c>
      <c r="D594" s="19">
        <v>1.15E-2</v>
      </c>
      <c r="E594" s="19">
        <v>4.5600000000000002E-2</v>
      </c>
      <c r="F594" s="19">
        <v>7.85E-2</v>
      </c>
      <c r="G594" s="18"/>
    </row>
    <row r="595" spans="1:7" x14ac:dyDescent="0.3">
      <c r="A595" s="2">
        <v>37742</v>
      </c>
      <c r="B595" s="17">
        <v>200305</v>
      </c>
      <c r="C595" s="17">
        <v>75.012960000000007</v>
      </c>
      <c r="D595" s="19">
        <v>4.8999999999999998E-3</v>
      </c>
      <c r="E595" s="19">
        <v>5.0700000000000002E-2</v>
      </c>
      <c r="F595" s="19">
        <v>7.7299999999999994E-2</v>
      </c>
      <c r="G595" s="18"/>
    </row>
    <row r="596" spans="1:7" x14ac:dyDescent="0.3">
      <c r="A596" s="2">
        <v>37773</v>
      </c>
      <c r="B596" s="17">
        <v>200306</v>
      </c>
      <c r="C596" s="17">
        <v>74.971950000000007</v>
      </c>
      <c r="D596" s="19">
        <v>-5.0000000000000001E-4</v>
      </c>
      <c r="E596" s="19">
        <v>5.0099999999999999E-2</v>
      </c>
      <c r="F596" s="19">
        <v>7.2099999999999997E-2</v>
      </c>
      <c r="G596" s="18"/>
    </row>
    <row r="597" spans="1:7" x14ac:dyDescent="0.3">
      <c r="A597" s="2">
        <v>37803</v>
      </c>
      <c r="B597" s="17">
        <v>200307</v>
      </c>
      <c r="C597" s="17">
        <v>74.864649999999997</v>
      </c>
      <c r="D597" s="19">
        <v>-1.4E-3</v>
      </c>
      <c r="E597" s="19">
        <v>4.8599999999999997E-2</v>
      </c>
      <c r="F597" s="19">
        <v>7.0400000000000004E-2</v>
      </c>
      <c r="G597" s="18"/>
    </row>
    <row r="598" spans="1:7" x14ac:dyDescent="0.3">
      <c r="A598" s="2">
        <v>37834</v>
      </c>
      <c r="B598" s="17">
        <v>200308</v>
      </c>
      <c r="C598" s="17">
        <v>75.095910000000003</v>
      </c>
      <c r="D598" s="19">
        <v>3.0999999999999999E-3</v>
      </c>
      <c r="E598" s="19">
        <v>5.1799999999999999E-2</v>
      </c>
      <c r="F598" s="19">
        <v>7.2599999999999998E-2</v>
      </c>
      <c r="G598" s="18"/>
    </row>
    <row r="599" spans="1:7" x14ac:dyDescent="0.3">
      <c r="A599" s="2">
        <v>37865</v>
      </c>
      <c r="B599" s="17">
        <v>200309</v>
      </c>
      <c r="C599" s="17">
        <v>75.261219999999994</v>
      </c>
      <c r="D599" s="19">
        <v>2.2000000000000001E-3</v>
      </c>
      <c r="E599" s="19">
        <v>5.4199999999999998E-2</v>
      </c>
      <c r="F599" s="19">
        <v>7.1099999999999997E-2</v>
      </c>
      <c r="G599" s="18"/>
    </row>
    <row r="600" spans="1:7" x14ac:dyDescent="0.3">
      <c r="A600" s="2">
        <v>37895</v>
      </c>
      <c r="B600" s="17">
        <v>200310</v>
      </c>
      <c r="C600" s="17">
        <v>75.306579999999997</v>
      </c>
      <c r="D600" s="19">
        <v>5.9999999999999995E-4</v>
      </c>
      <c r="E600" s="19">
        <v>5.4800000000000001E-2</v>
      </c>
      <c r="F600" s="19">
        <v>6.5799999999999997E-2</v>
      </c>
      <c r="G600" s="18"/>
    </row>
    <row r="601" spans="1:7" x14ac:dyDescent="0.3">
      <c r="A601" s="2">
        <v>37926</v>
      </c>
      <c r="B601" s="17">
        <v>200311</v>
      </c>
      <c r="C601" s="17">
        <v>75.568889999999996</v>
      </c>
      <c r="D601" s="19">
        <v>3.5000000000000001E-3</v>
      </c>
      <c r="E601" s="19">
        <v>5.8500000000000003E-2</v>
      </c>
      <c r="F601" s="19">
        <v>6.13E-2</v>
      </c>
      <c r="G601" s="18"/>
    </row>
    <row r="602" spans="1:7" x14ac:dyDescent="0.3">
      <c r="A602" s="2">
        <v>37956</v>
      </c>
      <c r="B602" s="17">
        <v>200312</v>
      </c>
      <c r="C602" s="17">
        <v>76.029129999999995</v>
      </c>
      <c r="D602" s="19">
        <v>6.1000000000000004E-3</v>
      </c>
      <c r="E602" s="19">
        <v>6.4899999999999999E-2</v>
      </c>
      <c r="F602" s="19">
        <v>6.4899999999999999E-2</v>
      </c>
      <c r="G602" s="18"/>
    </row>
    <row r="603" spans="1:7" x14ac:dyDescent="0.3">
      <c r="A603" s="2">
        <v>37987</v>
      </c>
      <c r="B603" s="17">
        <v>200401</v>
      </c>
      <c r="C603" s="17">
        <v>76.702879999999993</v>
      </c>
      <c r="D603" s="19">
        <v>8.8999999999999999E-3</v>
      </c>
      <c r="E603" s="19">
        <v>8.8999999999999999E-3</v>
      </c>
      <c r="F603" s="19">
        <v>6.1899999999999997E-2</v>
      </c>
      <c r="G603" s="18"/>
    </row>
    <row r="604" spans="1:7" x14ac:dyDescent="0.3">
      <c r="A604" s="2">
        <v>38018</v>
      </c>
      <c r="B604" s="17">
        <v>200402</v>
      </c>
      <c r="C604" s="17">
        <v>77.622879999999995</v>
      </c>
      <c r="D604" s="19">
        <v>1.2E-2</v>
      </c>
      <c r="E604" s="19">
        <v>2.1000000000000001E-2</v>
      </c>
      <c r="F604" s="19">
        <v>6.2799999999999995E-2</v>
      </c>
      <c r="G604" s="18"/>
    </row>
    <row r="605" spans="1:7" x14ac:dyDescent="0.3">
      <c r="A605" s="2">
        <v>38047</v>
      </c>
      <c r="B605" s="17">
        <v>200403</v>
      </c>
      <c r="C605" s="17">
        <v>78.38691</v>
      </c>
      <c r="D605" s="19">
        <v>9.7999999999999997E-3</v>
      </c>
      <c r="E605" s="19">
        <v>3.1E-2</v>
      </c>
      <c r="F605" s="19">
        <v>6.2100000000000002E-2</v>
      </c>
      <c r="G605" s="18"/>
    </row>
    <row r="606" spans="1:7" x14ac:dyDescent="0.3">
      <c r="A606" s="2">
        <v>38078</v>
      </c>
      <c r="B606" s="17">
        <v>200404</v>
      </c>
      <c r="C606" s="17">
        <v>78.744450000000001</v>
      </c>
      <c r="D606" s="19">
        <v>4.5999999999999999E-3</v>
      </c>
      <c r="E606" s="19">
        <v>3.5700000000000003E-2</v>
      </c>
      <c r="F606" s="19">
        <v>5.4899999999999997E-2</v>
      </c>
      <c r="G606" s="18"/>
    </row>
    <row r="607" spans="1:7" x14ac:dyDescent="0.3">
      <c r="A607" s="2">
        <v>38108</v>
      </c>
      <c r="B607" s="17">
        <v>200405</v>
      </c>
      <c r="C607" s="17">
        <v>79.044330000000002</v>
      </c>
      <c r="D607" s="19">
        <v>3.8E-3</v>
      </c>
      <c r="E607" s="19">
        <v>3.9699999999999999E-2</v>
      </c>
      <c r="F607" s="19">
        <v>5.3699999999999998E-2</v>
      </c>
      <c r="G607" s="18"/>
    </row>
    <row r="608" spans="1:7" x14ac:dyDescent="0.3">
      <c r="A608" s="2">
        <v>38139</v>
      </c>
      <c r="B608" s="17">
        <v>200406</v>
      </c>
      <c r="C608" s="17">
        <v>79.521330000000006</v>
      </c>
      <c r="D608" s="19">
        <v>6.0000000000000001E-3</v>
      </c>
      <c r="E608" s="19">
        <v>4.5900000000000003E-2</v>
      </c>
      <c r="F608" s="19">
        <v>6.0699999999999997E-2</v>
      </c>
      <c r="G608" s="18"/>
    </row>
    <row r="609" spans="1:7" x14ac:dyDescent="0.3">
      <c r="A609" s="2">
        <v>38169</v>
      </c>
      <c r="B609" s="17">
        <v>200407</v>
      </c>
      <c r="C609" s="17">
        <v>79.496750000000006</v>
      </c>
      <c r="D609" s="19">
        <v>-2.9999999999999997E-4</v>
      </c>
      <c r="E609" s="19">
        <v>4.5600000000000002E-2</v>
      </c>
      <c r="F609" s="19">
        <v>6.1899999999999997E-2</v>
      </c>
      <c r="G609" s="18"/>
    </row>
    <row r="610" spans="1:7" x14ac:dyDescent="0.3">
      <c r="A610" s="2">
        <v>38200</v>
      </c>
      <c r="B610" s="17">
        <v>200408</v>
      </c>
      <c r="C610" s="17">
        <v>79.520740000000004</v>
      </c>
      <c r="D610" s="19">
        <v>2.9999999999999997E-4</v>
      </c>
      <c r="E610" s="19">
        <v>4.5900000000000003E-2</v>
      </c>
      <c r="F610" s="19">
        <v>5.8900000000000001E-2</v>
      </c>
      <c r="G610" s="18"/>
    </row>
    <row r="611" spans="1:7" x14ac:dyDescent="0.3">
      <c r="A611" s="2">
        <v>38231</v>
      </c>
      <c r="B611" s="17">
        <v>200409</v>
      </c>
      <c r="C611" s="17">
        <v>79.756299999999996</v>
      </c>
      <c r="D611" s="19">
        <v>3.0000000000000001E-3</v>
      </c>
      <c r="E611" s="19">
        <v>4.9000000000000002E-2</v>
      </c>
      <c r="F611" s="19">
        <v>5.9700000000000003E-2</v>
      </c>
      <c r="G611" s="18"/>
    </row>
    <row r="612" spans="1:7" x14ac:dyDescent="0.3">
      <c r="A612" s="2">
        <v>38261</v>
      </c>
      <c r="B612" s="17">
        <v>200410</v>
      </c>
      <c r="C612" s="17">
        <v>79.748369999999994</v>
      </c>
      <c r="D612" s="19">
        <v>-1E-4</v>
      </c>
      <c r="E612" s="19">
        <v>4.8899999999999999E-2</v>
      </c>
      <c r="F612" s="19">
        <v>5.8999999999999997E-2</v>
      </c>
      <c r="G612" s="18"/>
    </row>
    <row r="613" spans="1:7" x14ac:dyDescent="0.3">
      <c r="A613" s="2">
        <v>38292</v>
      </c>
      <c r="B613" s="17">
        <v>200411</v>
      </c>
      <c r="C613" s="17">
        <v>79.96987</v>
      </c>
      <c r="D613" s="19">
        <v>2.8E-3</v>
      </c>
      <c r="E613" s="19">
        <v>5.1799999999999999E-2</v>
      </c>
      <c r="F613" s="19">
        <v>5.8200000000000002E-2</v>
      </c>
      <c r="G613" s="18"/>
    </row>
    <row r="614" spans="1:7" x14ac:dyDescent="0.3">
      <c r="A614" s="2">
        <v>38322</v>
      </c>
      <c r="B614" s="17">
        <v>200412</v>
      </c>
      <c r="C614" s="17">
        <v>80.208849999999998</v>
      </c>
      <c r="D614" s="19">
        <v>3.0000000000000001E-3</v>
      </c>
      <c r="E614" s="19">
        <v>5.5E-2</v>
      </c>
      <c r="F614" s="19">
        <v>5.5E-2</v>
      </c>
      <c r="G614" s="18"/>
    </row>
    <row r="615" spans="1:7" x14ac:dyDescent="0.3">
      <c r="A615" s="2">
        <v>38353</v>
      </c>
      <c r="B615" s="17">
        <v>200501</v>
      </c>
      <c r="C615" s="17">
        <v>80.868219999999994</v>
      </c>
      <c r="D615" s="19">
        <v>8.2000000000000007E-3</v>
      </c>
      <c r="E615" s="19">
        <v>8.2000000000000007E-3</v>
      </c>
      <c r="F615" s="19">
        <v>5.4300000000000001E-2</v>
      </c>
      <c r="G615" s="18"/>
    </row>
    <row r="616" spans="1:7" x14ac:dyDescent="0.3">
      <c r="A616" s="2">
        <v>38384</v>
      </c>
      <c r="B616" s="17">
        <v>200502</v>
      </c>
      <c r="C616" s="17">
        <v>81.695070000000001</v>
      </c>
      <c r="D616" s="19">
        <v>1.0200000000000001E-2</v>
      </c>
      <c r="E616" s="19">
        <v>1.8499999999999999E-2</v>
      </c>
      <c r="F616" s="19">
        <v>5.2499999999999998E-2</v>
      </c>
      <c r="G616" s="18"/>
    </row>
    <row r="617" spans="1:7" x14ac:dyDescent="0.3">
      <c r="A617" s="2">
        <v>38412</v>
      </c>
      <c r="B617" s="17">
        <v>200503</v>
      </c>
      <c r="C617" s="17">
        <v>82.326989999999995</v>
      </c>
      <c r="D617" s="19">
        <v>7.7000000000000002E-3</v>
      </c>
      <c r="E617" s="19">
        <v>2.64E-2</v>
      </c>
      <c r="F617" s="19">
        <v>5.0299999999999997E-2</v>
      </c>
      <c r="G617" s="18"/>
    </row>
    <row r="618" spans="1:7" x14ac:dyDescent="0.3">
      <c r="A618" s="2">
        <v>38443</v>
      </c>
      <c r="B618" s="17">
        <v>200504</v>
      </c>
      <c r="C618" s="17">
        <v>82.688149999999993</v>
      </c>
      <c r="D618" s="19">
        <v>4.4000000000000003E-3</v>
      </c>
      <c r="E618" s="19">
        <v>3.09E-2</v>
      </c>
      <c r="F618" s="19">
        <v>5.0099999999999999E-2</v>
      </c>
      <c r="G618" s="18"/>
    </row>
    <row r="619" spans="1:7" x14ac:dyDescent="0.3">
      <c r="A619" s="2">
        <v>38473</v>
      </c>
      <c r="B619" s="17">
        <v>200505</v>
      </c>
      <c r="C619" s="17">
        <v>83.025400000000005</v>
      </c>
      <c r="D619" s="19">
        <v>4.1000000000000003E-3</v>
      </c>
      <c r="E619" s="19">
        <v>3.5099999999999999E-2</v>
      </c>
      <c r="F619" s="19">
        <v>5.04E-2</v>
      </c>
      <c r="G619" s="18"/>
    </row>
    <row r="620" spans="1:7" x14ac:dyDescent="0.3">
      <c r="A620" s="2">
        <v>38504</v>
      </c>
      <c r="B620" s="17">
        <v>200506</v>
      </c>
      <c r="C620" s="17">
        <v>83.358310000000003</v>
      </c>
      <c r="D620" s="19">
        <v>4.0000000000000001E-3</v>
      </c>
      <c r="E620" s="19">
        <v>3.9300000000000002E-2</v>
      </c>
      <c r="F620" s="19">
        <v>4.8300000000000003E-2</v>
      </c>
      <c r="G620" s="18"/>
    </row>
    <row r="621" spans="1:7" x14ac:dyDescent="0.3">
      <c r="A621" s="2">
        <v>38534</v>
      </c>
      <c r="B621" s="17">
        <v>200507</v>
      </c>
      <c r="C621" s="17">
        <v>83.398880000000005</v>
      </c>
      <c r="D621" s="19">
        <v>5.0000000000000001E-4</v>
      </c>
      <c r="E621" s="19">
        <v>3.9800000000000002E-2</v>
      </c>
      <c r="F621" s="19">
        <v>4.9099999999999998E-2</v>
      </c>
      <c r="G621" s="18"/>
    </row>
    <row r="622" spans="1:7" x14ac:dyDescent="0.3">
      <c r="A622" s="2">
        <v>38565</v>
      </c>
      <c r="B622" s="17">
        <v>200508</v>
      </c>
      <c r="C622" s="17">
        <v>83.40016</v>
      </c>
      <c r="D622" s="19">
        <v>0</v>
      </c>
      <c r="E622" s="19">
        <v>3.9800000000000002E-2</v>
      </c>
      <c r="F622" s="19">
        <v>4.8800000000000003E-2</v>
      </c>
      <c r="G622" s="18"/>
    </row>
    <row r="623" spans="1:7" x14ac:dyDescent="0.3">
      <c r="A623" s="2">
        <v>38596</v>
      </c>
      <c r="B623" s="17">
        <v>200509</v>
      </c>
      <c r="C623" s="17">
        <v>83.756960000000007</v>
      </c>
      <c r="D623" s="19">
        <v>4.3E-3</v>
      </c>
      <c r="E623" s="19">
        <v>4.4200000000000003E-2</v>
      </c>
      <c r="F623" s="19">
        <v>5.0200000000000002E-2</v>
      </c>
      <c r="G623" s="18"/>
    </row>
    <row r="624" spans="1:7" x14ac:dyDescent="0.3">
      <c r="A624" s="2">
        <v>38626</v>
      </c>
      <c r="B624" s="17">
        <v>200510</v>
      </c>
      <c r="C624" s="17">
        <v>83.949669999999998</v>
      </c>
      <c r="D624" s="19">
        <v>2.3E-3</v>
      </c>
      <c r="E624" s="19">
        <v>4.6600000000000003E-2</v>
      </c>
      <c r="F624" s="19">
        <v>5.2699999999999997E-2</v>
      </c>
      <c r="G624" s="18"/>
    </row>
    <row r="625" spans="1:7" x14ac:dyDescent="0.3">
      <c r="A625" s="2">
        <v>38657</v>
      </c>
      <c r="B625" s="17">
        <v>200511</v>
      </c>
      <c r="C625" s="17">
        <v>84.045630000000003</v>
      </c>
      <c r="D625" s="19">
        <v>1.1000000000000001E-3</v>
      </c>
      <c r="E625" s="19">
        <v>4.7800000000000002E-2</v>
      </c>
      <c r="F625" s="19">
        <v>5.0999999999999997E-2</v>
      </c>
      <c r="G625" s="18"/>
    </row>
    <row r="626" spans="1:7" x14ac:dyDescent="0.3">
      <c r="A626" s="2">
        <v>38687</v>
      </c>
      <c r="B626" s="17">
        <v>200512</v>
      </c>
      <c r="C626" s="17">
        <v>84.102909999999994</v>
      </c>
      <c r="D626" s="19">
        <v>6.9999999999999999E-4</v>
      </c>
      <c r="E626" s="19">
        <v>4.8500000000000001E-2</v>
      </c>
      <c r="F626" s="19">
        <v>4.8500000000000001E-2</v>
      </c>
      <c r="G626" s="18"/>
    </row>
    <row r="627" spans="1:7" x14ac:dyDescent="0.3">
      <c r="A627" s="2">
        <v>38718</v>
      </c>
      <c r="B627" s="17">
        <v>200601</v>
      </c>
      <c r="C627" s="17">
        <v>84.558340000000001</v>
      </c>
      <c r="D627" s="19">
        <v>5.4000000000000003E-3</v>
      </c>
      <c r="E627" s="19">
        <v>5.4000000000000003E-3</v>
      </c>
      <c r="F627" s="19">
        <v>4.5600000000000002E-2</v>
      </c>
      <c r="G627" s="18"/>
    </row>
    <row r="628" spans="1:7" x14ac:dyDescent="0.3">
      <c r="A628" s="2">
        <v>38749</v>
      </c>
      <c r="B628" s="17">
        <v>200602</v>
      </c>
      <c r="C628" s="17">
        <v>85.114490000000004</v>
      </c>
      <c r="D628" s="19">
        <v>6.6E-3</v>
      </c>
      <c r="E628" s="19">
        <v>1.2E-2</v>
      </c>
      <c r="F628" s="19">
        <v>4.19E-2</v>
      </c>
      <c r="G628" s="18"/>
    </row>
    <row r="629" spans="1:7" x14ac:dyDescent="0.3">
      <c r="A629" s="2">
        <v>38777</v>
      </c>
      <c r="B629" s="17">
        <v>200603</v>
      </c>
      <c r="C629" s="17">
        <v>85.712280000000007</v>
      </c>
      <c r="D629" s="19">
        <v>7.0000000000000001E-3</v>
      </c>
      <c r="E629" s="19">
        <v>1.9099999999999999E-2</v>
      </c>
      <c r="F629" s="19">
        <v>4.1099999999999998E-2</v>
      </c>
      <c r="G629" s="18"/>
    </row>
    <row r="630" spans="1:7" x14ac:dyDescent="0.3">
      <c r="A630" s="2">
        <v>38808</v>
      </c>
      <c r="B630" s="17">
        <v>200604</v>
      </c>
      <c r="C630" s="17">
        <v>86.096069999999997</v>
      </c>
      <c r="D630" s="19">
        <v>4.4999999999999997E-3</v>
      </c>
      <c r="E630" s="19">
        <v>2.3699999999999999E-2</v>
      </c>
      <c r="F630" s="19">
        <v>4.1200000000000001E-2</v>
      </c>
      <c r="G630" s="18"/>
    </row>
    <row r="631" spans="1:7" x14ac:dyDescent="0.3">
      <c r="A631" s="2">
        <v>38838</v>
      </c>
      <c r="B631" s="17">
        <v>200605</v>
      </c>
      <c r="C631" s="17">
        <v>86.378320000000002</v>
      </c>
      <c r="D631" s="19">
        <v>3.3E-3</v>
      </c>
      <c r="E631" s="19">
        <v>2.7099999999999999E-2</v>
      </c>
      <c r="F631" s="19">
        <v>4.0399999999999998E-2</v>
      </c>
      <c r="G631" s="18"/>
    </row>
    <row r="632" spans="1:7" x14ac:dyDescent="0.3">
      <c r="A632" s="2">
        <v>38869</v>
      </c>
      <c r="B632" s="17">
        <v>200606</v>
      </c>
      <c r="C632" s="17">
        <v>86.641170000000002</v>
      </c>
      <c r="D632" s="19">
        <v>3.0000000000000001E-3</v>
      </c>
      <c r="E632" s="19">
        <v>3.0200000000000001E-2</v>
      </c>
      <c r="F632" s="19">
        <v>3.9399999999999998E-2</v>
      </c>
      <c r="G632" s="18"/>
    </row>
    <row r="633" spans="1:7" x14ac:dyDescent="0.3">
      <c r="A633" s="2">
        <v>38899</v>
      </c>
      <c r="B633" s="17">
        <v>200607</v>
      </c>
      <c r="C633" s="17">
        <v>86.999089999999995</v>
      </c>
      <c r="D633" s="19">
        <v>4.1000000000000003E-3</v>
      </c>
      <c r="E633" s="19">
        <v>3.44E-2</v>
      </c>
      <c r="F633" s="19">
        <v>4.3200000000000002E-2</v>
      </c>
      <c r="G633" s="18"/>
    </row>
    <row r="634" spans="1:7" x14ac:dyDescent="0.3">
      <c r="A634" s="2">
        <v>38930</v>
      </c>
      <c r="B634" s="17">
        <v>200608</v>
      </c>
      <c r="C634" s="17">
        <v>87.340440000000001</v>
      </c>
      <c r="D634" s="19">
        <v>3.8999999999999998E-3</v>
      </c>
      <c r="E634" s="19">
        <v>3.85E-2</v>
      </c>
      <c r="F634" s="19">
        <v>4.7199999999999999E-2</v>
      </c>
      <c r="G634" s="18"/>
    </row>
    <row r="635" spans="1:7" x14ac:dyDescent="0.3">
      <c r="A635" s="2">
        <v>38961</v>
      </c>
      <c r="B635" s="17">
        <v>200609</v>
      </c>
      <c r="C635" s="17">
        <v>87.590400000000002</v>
      </c>
      <c r="D635" s="19">
        <v>2.8999999999999998E-3</v>
      </c>
      <c r="E635" s="19">
        <v>4.1500000000000002E-2</v>
      </c>
      <c r="F635" s="19">
        <v>4.58E-2</v>
      </c>
      <c r="G635" s="18"/>
    </row>
    <row r="636" spans="1:7" x14ac:dyDescent="0.3">
      <c r="A636" s="2">
        <v>38991</v>
      </c>
      <c r="B636" s="17">
        <v>200610</v>
      </c>
      <c r="C636" s="17">
        <v>87.463740000000001</v>
      </c>
      <c r="D636" s="19">
        <v>-1.4E-3</v>
      </c>
      <c r="E636" s="19">
        <v>0.04</v>
      </c>
      <c r="F636" s="19">
        <v>4.19E-2</v>
      </c>
      <c r="G636" s="18"/>
    </row>
    <row r="637" spans="1:7" x14ac:dyDescent="0.3">
      <c r="A637" s="2">
        <v>39022</v>
      </c>
      <c r="B637" s="17">
        <v>200611</v>
      </c>
      <c r="C637" s="17">
        <v>87.671019999999999</v>
      </c>
      <c r="D637" s="19">
        <v>2.3999999999999998E-3</v>
      </c>
      <c r="E637" s="19">
        <v>4.24E-2</v>
      </c>
      <c r="F637" s="19">
        <v>4.3099999999999999E-2</v>
      </c>
      <c r="G637" s="18"/>
    </row>
    <row r="638" spans="1:7" x14ac:dyDescent="0.3">
      <c r="A638" s="2">
        <v>39052</v>
      </c>
      <c r="B638" s="17">
        <v>200612</v>
      </c>
      <c r="C638" s="17">
        <v>87.868960000000001</v>
      </c>
      <c r="D638" s="19">
        <v>2.3E-3</v>
      </c>
      <c r="E638" s="19">
        <v>4.48E-2</v>
      </c>
      <c r="F638" s="19">
        <v>4.48E-2</v>
      </c>
      <c r="G638" s="18"/>
    </row>
    <row r="639" spans="1:7" x14ac:dyDescent="0.3">
      <c r="A639" s="2">
        <v>39083</v>
      </c>
      <c r="B639" s="17">
        <v>200701</v>
      </c>
      <c r="C639" s="17">
        <v>88.542519999999996</v>
      </c>
      <c r="D639" s="19">
        <v>7.7000000000000002E-3</v>
      </c>
      <c r="E639" s="19">
        <v>7.7000000000000002E-3</v>
      </c>
      <c r="F639" s="19">
        <v>4.7100000000000003E-2</v>
      </c>
      <c r="G639" s="18"/>
    </row>
    <row r="640" spans="1:7" x14ac:dyDescent="0.3">
      <c r="A640" s="2">
        <v>39114</v>
      </c>
      <c r="B640" s="17">
        <v>200702</v>
      </c>
      <c r="C640" s="17">
        <v>89.580250000000007</v>
      </c>
      <c r="D640" s="19">
        <v>1.17E-2</v>
      </c>
      <c r="E640" s="19">
        <v>1.95E-2</v>
      </c>
      <c r="F640" s="19">
        <v>5.2499999999999998E-2</v>
      </c>
      <c r="G640" s="18"/>
    </row>
    <row r="641" spans="1:7" x14ac:dyDescent="0.3">
      <c r="A641" s="2">
        <v>39142</v>
      </c>
      <c r="B641" s="17">
        <v>200703</v>
      </c>
      <c r="C641" s="17">
        <v>90.666849999999997</v>
      </c>
      <c r="D641" s="19">
        <v>1.21E-2</v>
      </c>
      <c r="E641" s="19">
        <v>3.1800000000000002E-2</v>
      </c>
      <c r="F641" s="19">
        <v>5.7799999999999997E-2</v>
      </c>
      <c r="G641" s="18"/>
    </row>
    <row r="642" spans="1:7" x14ac:dyDescent="0.3">
      <c r="A642" s="2">
        <v>39173</v>
      </c>
      <c r="B642" s="17">
        <v>200704</v>
      </c>
      <c r="C642" s="17">
        <v>91.482529999999997</v>
      </c>
      <c r="D642" s="19">
        <v>8.9999999999999993E-3</v>
      </c>
      <c r="E642" s="19">
        <v>4.1099999999999998E-2</v>
      </c>
      <c r="F642" s="19">
        <v>6.2600000000000003E-2</v>
      </c>
      <c r="G642" s="18"/>
    </row>
    <row r="643" spans="1:7" x14ac:dyDescent="0.3">
      <c r="A643" s="2">
        <v>39203</v>
      </c>
      <c r="B643" s="17">
        <v>200705</v>
      </c>
      <c r="C643" s="17">
        <v>91.756609999999995</v>
      </c>
      <c r="D643" s="19">
        <v>3.0000000000000001E-3</v>
      </c>
      <c r="E643" s="19">
        <v>4.4200000000000003E-2</v>
      </c>
      <c r="F643" s="19">
        <v>6.2300000000000001E-2</v>
      </c>
      <c r="G643" s="18"/>
    </row>
    <row r="644" spans="1:7" x14ac:dyDescent="0.3">
      <c r="A644" s="2">
        <v>39234</v>
      </c>
      <c r="B644" s="17">
        <v>200706</v>
      </c>
      <c r="C644" s="17">
        <v>91.868939999999995</v>
      </c>
      <c r="D644" s="19">
        <v>1.1999999999999999E-3</v>
      </c>
      <c r="E644" s="19">
        <v>4.5499999999999999E-2</v>
      </c>
      <c r="F644" s="19">
        <v>6.0299999999999999E-2</v>
      </c>
      <c r="G644" s="18"/>
    </row>
    <row r="645" spans="1:7" x14ac:dyDescent="0.3">
      <c r="A645" s="2">
        <v>39264</v>
      </c>
      <c r="B645" s="17">
        <v>200707</v>
      </c>
      <c r="C645" s="17">
        <v>92.020480000000006</v>
      </c>
      <c r="D645" s="19">
        <v>1.6999999999999999E-3</v>
      </c>
      <c r="E645" s="19">
        <v>4.7199999999999999E-2</v>
      </c>
      <c r="F645" s="19">
        <v>5.7700000000000001E-2</v>
      </c>
      <c r="G645" s="18"/>
    </row>
    <row r="646" spans="1:7" x14ac:dyDescent="0.3">
      <c r="A646" s="2">
        <v>39295</v>
      </c>
      <c r="B646" s="17">
        <v>200708</v>
      </c>
      <c r="C646" s="17">
        <v>91.897649999999999</v>
      </c>
      <c r="D646" s="19">
        <v>-1.2999999999999999E-3</v>
      </c>
      <c r="E646" s="19">
        <v>4.58E-2</v>
      </c>
      <c r="F646" s="19">
        <v>5.2200000000000003E-2</v>
      </c>
      <c r="G646" s="18"/>
    </row>
    <row r="647" spans="1:7" x14ac:dyDescent="0.3">
      <c r="A647" s="2">
        <v>39326</v>
      </c>
      <c r="B647" s="17">
        <v>200709</v>
      </c>
      <c r="C647" s="17">
        <v>91.974299999999999</v>
      </c>
      <c r="D647" s="19">
        <v>8.0000000000000004E-4</v>
      </c>
      <c r="E647" s="19">
        <v>4.6699999999999998E-2</v>
      </c>
      <c r="F647" s="19">
        <v>5.0099999999999999E-2</v>
      </c>
      <c r="G647" s="18"/>
    </row>
    <row r="648" spans="1:7" x14ac:dyDescent="0.3">
      <c r="A648" s="2">
        <v>39356</v>
      </c>
      <c r="B648" s="17">
        <v>200710</v>
      </c>
      <c r="C648" s="17">
        <v>91.979759999999999</v>
      </c>
      <c r="D648" s="19">
        <v>1E-4</v>
      </c>
      <c r="E648" s="19">
        <v>4.6800000000000001E-2</v>
      </c>
      <c r="F648" s="19">
        <v>5.16E-2</v>
      </c>
      <c r="G648" s="18"/>
    </row>
    <row r="649" spans="1:7" x14ac:dyDescent="0.3">
      <c r="A649" s="2">
        <v>39387</v>
      </c>
      <c r="B649" s="17">
        <v>200711</v>
      </c>
      <c r="C649" s="17">
        <v>92.415840000000003</v>
      </c>
      <c r="D649" s="19">
        <v>4.7000000000000002E-3</v>
      </c>
      <c r="E649" s="19">
        <v>5.1700000000000003E-2</v>
      </c>
      <c r="F649" s="19">
        <v>5.4100000000000002E-2</v>
      </c>
      <c r="G649" s="18"/>
    </row>
    <row r="650" spans="1:7" x14ac:dyDescent="0.3">
      <c r="A650" s="2">
        <v>39417</v>
      </c>
      <c r="B650" s="17">
        <v>200712</v>
      </c>
      <c r="C650" s="17">
        <v>92.872280000000003</v>
      </c>
      <c r="D650" s="19">
        <v>4.8999999999999998E-3</v>
      </c>
      <c r="E650" s="19">
        <v>5.6899999999999999E-2</v>
      </c>
      <c r="F650" s="19">
        <v>5.6899999999999999E-2</v>
      </c>
      <c r="G650" s="18"/>
    </row>
    <row r="651" spans="1:7" x14ac:dyDescent="0.3">
      <c r="A651" s="2">
        <v>39448</v>
      </c>
      <c r="B651" s="17">
        <v>200801</v>
      </c>
      <c r="C651" s="17">
        <v>93.852450000000005</v>
      </c>
      <c r="D651" s="19">
        <v>1.06E-2</v>
      </c>
      <c r="E651" s="19">
        <v>1.06E-2</v>
      </c>
      <c r="F651" s="19">
        <v>0.06</v>
      </c>
      <c r="G651" s="18"/>
    </row>
    <row r="652" spans="1:7" x14ac:dyDescent="0.3">
      <c r="A652" s="2">
        <v>39479</v>
      </c>
      <c r="B652" s="17">
        <v>200802</v>
      </c>
      <c r="C652" s="17">
        <v>95.270390000000006</v>
      </c>
      <c r="D652" s="19">
        <v>1.5100000000000001E-2</v>
      </c>
      <c r="E652" s="19">
        <v>2.58E-2</v>
      </c>
      <c r="F652" s="19">
        <v>6.3500000000000001E-2</v>
      </c>
      <c r="G652" s="18"/>
    </row>
    <row r="653" spans="1:7" x14ac:dyDescent="0.3">
      <c r="A653" s="2">
        <v>39508</v>
      </c>
      <c r="B653" s="17">
        <v>200803</v>
      </c>
      <c r="C653" s="17">
        <v>96.039720000000003</v>
      </c>
      <c r="D653" s="19">
        <v>8.0999999999999996E-3</v>
      </c>
      <c r="E653" s="19">
        <v>3.4099999999999998E-2</v>
      </c>
      <c r="F653" s="19">
        <v>5.9299999999999999E-2</v>
      </c>
      <c r="G653" s="18"/>
    </row>
    <row r="654" spans="1:7" x14ac:dyDescent="0.3">
      <c r="A654" s="2">
        <v>39539</v>
      </c>
      <c r="B654" s="17">
        <v>200804</v>
      </c>
      <c r="C654" s="17">
        <v>96.722650000000002</v>
      </c>
      <c r="D654" s="19">
        <v>7.1000000000000004E-3</v>
      </c>
      <c r="E654" s="19">
        <v>4.1500000000000002E-2</v>
      </c>
      <c r="F654" s="19">
        <v>5.7299999999999997E-2</v>
      </c>
      <c r="G654" s="18"/>
    </row>
    <row r="655" spans="1:7" x14ac:dyDescent="0.3">
      <c r="A655" s="2">
        <v>39569</v>
      </c>
      <c r="B655" s="17">
        <v>200805</v>
      </c>
      <c r="C655" s="17">
        <v>97.623819999999995</v>
      </c>
      <c r="D655" s="19">
        <v>9.2999999999999992E-3</v>
      </c>
      <c r="E655" s="19">
        <v>5.1200000000000002E-2</v>
      </c>
      <c r="F655" s="19">
        <v>6.3899999999999998E-2</v>
      </c>
      <c r="G655" s="18"/>
    </row>
    <row r="656" spans="1:7" x14ac:dyDescent="0.3">
      <c r="A656" s="2">
        <v>39600</v>
      </c>
      <c r="B656" s="17">
        <v>200806</v>
      </c>
      <c r="C656" s="17">
        <v>98.465500000000006</v>
      </c>
      <c r="D656" s="19">
        <v>8.6E-3</v>
      </c>
      <c r="E656" s="19">
        <v>6.0199999999999997E-2</v>
      </c>
      <c r="F656" s="19">
        <v>7.1800000000000003E-2</v>
      </c>
      <c r="G656" s="18"/>
    </row>
    <row r="657" spans="1:7" x14ac:dyDescent="0.3">
      <c r="A657" s="2">
        <v>39630</v>
      </c>
      <c r="B657" s="17">
        <v>200807</v>
      </c>
      <c r="C657" s="17">
        <v>98.940049999999999</v>
      </c>
      <c r="D657" s="19">
        <v>4.7999999999999996E-3</v>
      </c>
      <c r="E657" s="19">
        <v>6.5299999999999997E-2</v>
      </c>
      <c r="F657" s="19">
        <v>7.5200000000000003E-2</v>
      </c>
      <c r="G657" s="18"/>
    </row>
    <row r="658" spans="1:7" x14ac:dyDescent="0.3">
      <c r="A658" s="2">
        <v>39661</v>
      </c>
      <c r="B658" s="17">
        <v>200808</v>
      </c>
      <c r="C658" s="17">
        <v>99.129320000000007</v>
      </c>
      <c r="D658" s="19">
        <v>1.9E-3</v>
      </c>
      <c r="E658" s="19">
        <v>6.7400000000000002E-2</v>
      </c>
      <c r="F658" s="19">
        <v>7.8700000000000006E-2</v>
      </c>
      <c r="G658" s="18"/>
    </row>
    <row r="659" spans="1:7" x14ac:dyDescent="0.3">
      <c r="A659" s="2">
        <v>39692</v>
      </c>
      <c r="B659" s="17">
        <v>200809</v>
      </c>
      <c r="C659" s="17">
        <v>98.940169999999995</v>
      </c>
      <c r="D659" s="19">
        <v>-1.9E-3</v>
      </c>
      <c r="E659" s="19">
        <v>6.5299999999999997E-2</v>
      </c>
      <c r="F659" s="19">
        <v>7.5700000000000003E-2</v>
      </c>
      <c r="G659" s="18"/>
    </row>
    <row r="660" spans="1:7" x14ac:dyDescent="0.3">
      <c r="A660" s="2">
        <v>39722</v>
      </c>
      <c r="B660" s="17">
        <v>200810</v>
      </c>
      <c r="C660" s="17">
        <v>99.282650000000004</v>
      </c>
      <c r="D660" s="19">
        <v>3.5000000000000001E-3</v>
      </c>
      <c r="E660" s="19">
        <v>6.9000000000000006E-2</v>
      </c>
      <c r="F660" s="19">
        <v>7.9399999999999998E-2</v>
      </c>
      <c r="G660" s="18"/>
    </row>
    <row r="661" spans="1:7" x14ac:dyDescent="0.3">
      <c r="A661" s="2">
        <v>39753</v>
      </c>
      <c r="B661" s="17">
        <v>200811</v>
      </c>
      <c r="C661" s="17">
        <v>99.559669999999997</v>
      </c>
      <c r="D661" s="19">
        <v>2.8E-3</v>
      </c>
      <c r="E661" s="19">
        <v>7.1999999999999995E-2</v>
      </c>
      <c r="F661" s="19">
        <v>7.7299999999999994E-2</v>
      </c>
      <c r="G661" s="18"/>
    </row>
    <row r="662" spans="1:7" x14ac:dyDescent="0.3">
      <c r="A662" s="2">
        <v>39783</v>
      </c>
      <c r="B662" s="17">
        <v>200812</v>
      </c>
      <c r="C662" s="17">
        <v>100</v>
      </c>
      <c r="D662" s="19">
        <v>4.4000000000000003E-3</v>
      </c>
      <c r="E662" s="19">
        <v>7.6700000000000004E-2</v>
      </c>
      <c r="F662" s="19">
        <v>7.6700000000000004E-2</v>
      </c>
      <c r="G662" s="18"/>
    </row>
    <row r="663" spans="1:7" x14ac:dyDescent="0.3">
      <c r="A663" s="2">
        <v>39814</v>
      </c>
      <c r="B663" s="17">
        <v>200901</v>
      </c>
      <c r="C663" s="17">
        <v>100.58933</v>
      </c>
      <c r="D663" s="19">
        <v>5.8999999999999999E-3</v>
      </c>
      <c r="E663" s="19">
        <v>5.8999999999999999E-3</v>
      </c>
      <c r="F663" s="19">
        <v>7.1800000000000003E-2</v>
      </c>
      <c r="G663" s="18"/>
    </row>
    <row r="664" spans="1:7" x14ac:dyDescent="0.3">
      <c r="A664" s="2">
        <v>39845</v>
      </c>
      <c r="B664" s="17">
        <v>200902</v>
      </c>
      <c r="C664" s="17">
        <v>101.43129</v>
      </c>
      <c r="D664" s="19">
        <v>8.3999999999999995E-3</v>
      </c>
      <c r="E664" s="19">
        <v>1.43E-2</v>
      </c>
      <c r="F664" s="19">
        <v>6.4699999999999994E-2</v>
      </c>
      <c r="G664" s="18"/>
    </row>
    <row r="665" spans="1:7" x14ac:dyDescent="0.3">
      <c r="A665" s="2">
        <v>39873</v>
      </c>
      <c r="B665" s="17">
        <v>200903</v>
      </c>
      <c r="C665" s="17">
        <v>101.93732</v>
      </c>
      <c r="D665" s="19">
        <v>5.0000000000000001E-3</v>
      </c>
      <c r="E665" s="19">
        <v>1.9400000000000001E-2</v>
      </c>
      <c r="F665" s="19">
        <v>6.1400000000000003E-2</v>
      </c>
      <c r="G665" s="18"/>
    </row>
    <row r="666" spans="1:7" x14ac:dyDescent="0.3">
      <c r="A666" s="2">
        <v>39904</v>
      </c>
      <c r="B666" s="17">
        <v>200904</v>
      </c>
      <c r="C666" s="17">
        <v>102.26473</v>
      </c>
      <c r="D666" s="19">
        <v>3.2000000000000002E-3</v>
      </c>
      <c r="E666" s="19">
        <v>2.2599999999999999E-2</v>
      </c>
      <c r="F666" s="19">
        <v>5.7299999999999997E-2</v>
      </c>
      <c r="G666" s="18"/>
    </row>
    <row r="667" spans="1:7" x14ac:dyDescent="0.3">
      <c r="A667" s="2">
        <v>39934</v>
      </c>
      <c r="B667" s="17">
        <v>200905</v>
      </c>
      <c r="C667" s="17">
        <v>102.27912999999999</v>
      </c>
      <c r="D667" s="19">
        <v>1E-4</v>
      </c>
      <c r="E667" s="19">
        <v>2.2800000000000001E-2</v>
      </c>
      <c r="F667" s="19">
        <v>4.7699999999999999E-2</v>
      </c>
      <c r="G667" s="18"/>
    </row>
    <row r="668" spans="1:7" x14ac:dyDescent="0.3">
      <c r="A668" s="2">
        <v>39965</v>
      </c>
      <c r="B668" s="17">
        <v>200906</v>
      </c>
      <c r="C668" s="17">
        <v>102.22181999999999</v>
      </c>
      <c r="D668" s="19">
        <v>-5.9999999999999995E-4</v>
      </c>
      <c r="E668" s="19">
        <v>2.2200000000000001E-2</v>
      </c>
      <c r="F668" s="19">
        <v>3.8100000000000002E-2</v>
      </c>
      <c r="G668" s="18"/>
    </row>
    <row r="669" spans="1:7" x14ac:dyDescent="0.3">
      <c r="A669" s="2">
        <v>39995</v>
      </c>
      <c r="B669" s="17">
        <v>200907</v>
      </c>
      <c r="C669" s="17">
        <v>102.18207</v>
      </c>
      <c r="D669" s="19">
        <v>-4.0000000000000002E-4</v>
      </c>
      <c r="E669" s="19">
        <v>2.18E-2</v>
      </c>
      <c r="F669" s="19">
        <v>3.2800000000000003E-2</v>
      </c>
      <c r="G669" s="18"/>
    </row>
    <row r="670" spans="1:7" x14ac:dyDescent="0.3">
      <c r="A670" s="2">
        <v>40026</v>
      </c>
      <c r="B670" s="17">
        <v>200908</v>
      </c>
      <c r="C670" s="17">
        <v>102.22713</v>
      </c>
      <c r="D670" s="19">
        <v>4.0000000000000002E-4</v>
      </c>
      <c r="E670" s="19">
        <v>2.23E-2</v>
      </c>
      <c r="F670" s="19">
        <v>3.1300000000000001E-2</v>
      </c>
      <c r="G670" s="18"/>
    </row>
    <row r="671" spans="1:7" x14ac:dyDescent="0.3">
      <c r="A671" s="2">
        <v>40057</v>
      </c>
      <c r="B671" s="17">
        <v>200909</v>
      </c>
      <c r="C671" s="17">
        <v>102.11512</v>
      </c>
      <c r="D671" s="19">
        <v>-1.1000000000000001E-3</v>
      </c>
      <c r="E671" s="19">
        <v>2.12E-2</v>
      </c>
      <c r="F671" s="19">
        <v>3.2099999999999997E-2</v>
      </c>
      <c r="G671" s="18"/>
    </row>
    <row r="672" spans="1:7" x14ac:dyDescent="0.3">
      <c r="A672" s="2">
        <v>40087</v>
      </c>
      <c r="B672" s="17">
        <v>200910</v>
      </c>
      <c r="C672" s="17">
        <v>101.98473</v>
      </c>
      <c r="D672" s="19">
        <v>-1.2999999999999999E-3</v>
      </c>
      <c r="E672" s="19">
        <v>1.9800000000000002E-2</v>
      </c>
      <c r="F672" s="19">
        <v>2.7199999999999998E-2</v>
      </c>
      <c r="G672" s="18"/>
    </row>
    <row r="673" spans="1:7" x14ac:dyDescent="0.3">
      <c r="A673" s="2">
        <v>40118</v>
      </c>
      <c r="B673" s="17">
        <v>200911</v>
      </c>
      <c r="C673" s="17">
        <v>101.91776</v>
      </c>
      <c r="D673" s="19">
        <v>-6.9999999999999999E-4</v>
      </c>
      <c r="E673" s="19">
        <v>1.9199999999999998E-2</v>
      </c>
      <c r="F673" s="19">
        <v>2.3699999999999999E-2</v>
      </c>
      <c r="G673" s="18"/>
    </row>
    <row r="674" spans="1:7" x14ac:dyDescent="0.3">
      <c r="A674" s="2">
        <v>40148</v>
      </c>
      <c r="B674" s="17">
        <v>200912</v>
      </c>
      <c r="C674" s="17">
        <v>102.00181000000001</v>
      </c>
      <c r="D674" s="19">
        <v>8.0000000000000004E-4</v>
      </c>
      <c r="E674" s="19">
        <v>0.02</v>
      </c>
      <c r="F674" s="19">
        <v>0.02</v>
      </c>
      <c r="G674" s="18"/>
    </row>
    <row r="675" spans="1:7" x14ac:dyDescent="0.3">
      <c r="A675" s="2">
        <v>40179</v>
      </c>
      <c r="B675" s="17">
        <v>201001</v>
      </c>
      <c r="C675" s="17">
        <v>102.70133</v>
      </c>
      <c r="D675" s="19">
        <v>6.8999999999999999E-3</v>
      </c>
      <c r="E675" s="19">
        <v>6.8999999999999999E-3</v>
      </c>
      <c r="F675" s="19">
        <v>2.1000000000000001E-2</v>
      </c>
      <c r="G675" s="18"/>
    </row>
    <row r="676" spans="1:7" x14ac:dyDescent="0.3">
      <c r="A676" s="2">
        <v>40210</v>
      </c>
      <c r="B676" s="17">
        <v>201002</v>
      </c>
      <c r="C676" s="17">
        <v>103.55215</v>
      </c>
      <c r="D676" s="19">
        <v>8.3000000000000001E-3</v>
      </c>
      <c r="E676" s="19">
        <v>1.52E-2</v>
      </c>
      <c r="F676" s="19">
        <v>2.0899999999999998E-2</v>
      </c>
      <c r="G676" s="18"/>
    </row>
    <row r="677" spans="1:7" x14ac:dyDescent="0.3">
      <c r="A677" s="2">
        <v>40238</v>
      </c>
      <c r="B677" s="17">
        <v>201003</v>
      </c>
      <c r="C677" s="17">
        <v>103.81247</v>
      </c>
      <c r="D677" s="19">
        <v>2.5000000000000001E-3</v>
      </c>
      <c r="E677" s="19">
        <v>1.78E-2</v>
      </c>
      <c r="F677" s="19">
        <v>1.84E-2</v>
      </c>
      <c r="G677" s="18"/>
    </row>
    <row r="678" spans="1:7" x14ac:dyDescent="0.3">
      <c r="A678" s="2">
        <v>40269</v>
      </c>
      <c r="B678" s="17">
        <v>201004</v>
      </c>
      <c r="C678" s="17">
        <v>104.29044</v>
      </c>
      <c r="D678" s="19">
        <v>4.5999999999999999E-3</v>
      </c>
      <c r="E678" s="19">
        <v>2.24E-2</v>
      </c>
      <c r="F678" s="19">
        <v>1.9800000000000002E-2</v>
      </c>
      <c r="G678" s="18"/>
    </row>
    <row r="679" spans="1:7" x14ac:dyDescent="0.3">
      <c r="A679" s="2">
        <v>40299</v>
      </c>
      <c r="B679" s="17">
        <v>201005</v>
      </c>
      <c r="C679" s="17">
        <v>104.39815</v>
      </c>
      <c r="D679" s="19">
        <v>1E-3</v>
      </c>
      <c r="E679" s="19">
        <v>2.35E-2</v>
      </c>
      <c r="F679" s="19">
        <v>2.07E-2</v>
      </c>
      <c r="G679" s="18"/>
    </row>
    <row r="680" spans="1:7" x14ac:dyDescent="0.3">
      <c r="A680" s="2">
        <v>40330</v>
      </c>
      <c r="B680" s="17">
        <v>201006</v>
      </c>
      <c r="C680" s="17">
        <v>104.51684</v>
      </c>
      <c r="D680" s="19">
        <v>1.1000000000000001E-3</v>
      </c>
      <c r="E680" s="19">
        <v>2.47E-2</v>
      </c>
      <c r="F680" s="19">
        <v>2.2499999999999999E-2</v>
      </c>
      <c r="G680" s="18"/>
    </row>
    <row r="681" spans="1:7" x14ac:dyDescent="0.3">
      <c r="A681" s="2">
        <v>40360</v>
      </c>
      <c r="B681" s="17">
        <v>201007</v>
      </c>
      <c r="C681" s="17">
        <v>104.47279</v>
      </c>
      <c r="D681" s="19">
        <v>-4.0000000000000002E-4</v>
      </c>
      <c r="E681" s="19">
        <v>2.4199999999999999E-2</v>
      </c>
      <c r="F681" s="19">
        <v>2.24E-2</v>
      </c>
      <c r="G681" s="18"/>
    </row>
    <row r="682" spans="1:7" x14ac:dyDescent="0.3">
      <c r="A682" s="2">
        <v>40391</v>
      </c>
      <c r="B682" s="17">
        <v>201008</v>
      </c>
      <c r="C682" s="17">
        <v>104.59005000000001</v>
      </c>
      <c r="D682" s="19">
        <v>1.1000000000000001E-3</v>
      </c>
      <c r="E682" s="19">
        <v>2.5399999999999999E-2</v>
      </c>
      <c r="F682" s="19">
        <v>2.3099999999999999E-2</v>
      </c>
      <c r="G682" s="18"/>
    </row>
    <row r="683" spans="1:7" x14ac:dyDescent="0.3">
      <c r="A683" s="2">
        <v>40422</v>
      </c>
      <c r="B683" s="17">
        <v>201009</v>
      </c>
      <c r="C683" s="17">
        <v>104.44808</v>
      </c>
      <c r="D683" s="19">
        <v>-1.4E-3</v>
      </c>
      <c r="E683" s="19">
        <v>2.4E-2</v>
      </c>
      <c r="F683" s="19">
        <v>2.2800000000000001E-2</v>
      </c>
      <c r="G683" s="18"/>
    </row>
    <row r="684" spans="1:7" x14ac:dyDescent="0.3">
      <c r="A684" s="2">
        <v>40452</v>
      </c>
      <c r="B684" s="17">
        <v>201010</v>
      </c>
      <c r="C684" s="17">
        <v>104.35595000000001</v>
      </c>
      <c r="D684" s="19">
        <v>-8.9999999999999998E-4</v>
      </c>
      <c r="E684" s="19">
        <v>2.3099999999999999E-2</v>
      </c>
      <c r="F684" s="19">
        <v>2.3300000000000001E-2</v>
      </c>
      <c r="G684" s="18"/>
    </row>
    <row r="685" spans="1:7" x14ac:dyDescent="0.3">
      <c r="A685" s="2">
        <v>40483</v>
      </c>
      <c r="B685" s="17">
        <v>201011</v>
      </c>
      <c r="C685" s="17">
        <v>104.55843</v>
      </c>
      <c r="D685" s="19">
        <v>1.9E-3</v>
      </c>
      <c r="E685" s="19">
        <v>2.5100000000000001E-2</v>
      </c>
      <c r="F685" s="19">
        <v>2.5899999999999999E-2</v>
      </c>
      <c r="G685" s="18"/>
    </row>
    <row r="686" spans="1:7" x14ac:dyDescent="0.3">
      <c r="A686" s="2">
        <v>40513</v>
      </c>
      <c r="B686" s="17">
        <v>201012</v>
      </c>
      <c r="C686" s="17">
        <v>105.23651</v>
      </c>
      <c r="D686" s="19">
        <v>6.4999999999999997E-3</v>
      </c>
      <c r="E686" s="19">
        <v>3.1699999999999999E-2</v>
      </c>
      <c r="F686" s="19">
        <v>3.1699999999999999E-2</v>
      </c>
      <c r="G686" s="18"/>
    </row>
    <row r="687" spans="1:7" x14ac:dyDescent="0.3">
      <c r="A687" s="2">
        <v>40544</v>
      </c>
      <c r="B687" s="17">
        <v>201101</v>
      </c>
      <c r="C687" s="17">
        <v>106.19253</v>
      </c>
      <c r="D687" s="19">
        <v>9.1000000000000004E-3</v>
      </c>
      <c r="E687" s="19">
        <v>9.1000000000000004E-3</v>
      </c>
      <c r="F687" s="19">
        <v>3.4000000000000002E-2</v>
      </c>
      <c r="G687" s="18"/>
    </row>
    <row r="688" spans="1:7" x14ac:dyDescent="0.3">
      <c r="A688" s="2">
        <v>40575</v>
      </c>
      <c r="B688" s="17">
        <v>201102</v>
      </c>
      <c r="C688" s="17">
        <v>106.83242</v>
      </c>
      <c r="D688" s="19">
        <v>6.0000000000000001E-3</v>
      </c>
      <c r="E688" s="19">
        <v>1.52E-2</v>
      </c>
      <c r="F688" s="19">
        <v>3.1699999999999999E-2</v>
      </c>
      <c r="G688" s="18"/>
    </row>
    <row r="689" spans="1:7" x14ac:dyDescent="0.3">
      <c r="A689" s="2">
        <v>40603</v>
      </c>
      <c r="B689" s="17">
        <v>201103</v>
      </c>
      <c r="C689" s="17">
        <v>107.12039</v>
      </c>
      <c r="D689" s="19">
        <v>2.7000000000000001E-3</v>
      </c>
      <c r="E689" s="19">
        <v>1.7899999999999999E-2</v>
      </c>
      <c r="F689" s="19">
        <v>3.1899999999999998E-2</v>
      </c>
      <c r="G689" s="18"/>
    </row>
    <row r="690" spans="1:7" x14ac:dyDescent="0.3">
      <c r="A690" s="2">
        <v>40634</v>
      </c>
      <c r="B690" s="17">
        <v>201104</v>
      </c>
      <c r="C690" s="17">
        <v>107.24806</v>
      </c>
      <c r="D690" s="19">
        <v>1.1999999999999999E-3</v>
      </c>
      <c r="E690" s="19">
        <v>1.9099999999999999E-2</v>
      </c>
      <c r="F690" s="19">
        <v>2.8400000000000002E-2</v>
      </c>
      <c r="G690" s="18"/>
    </row>
    <row r="691" spans="1:7" x14ac:dyDescent="0.3">
      <c r="A691" s="2">
        <v>40664</v>
      </c>
      <c r="B691" s="17">
        <v>201105</v>
      </c>
      <c r="C691" s="17">
        <v>107.55352000000001</v>
      </c>
      <c r="D691" s="19">
        <v>2.8E-3</v>
      </c>
      <c r="E691" s="19">
        <v>2.1999999999999999E-2</v>
      </c>
      <c r="F691" s="19">
        <v>3.0200000000000001E-2</v>
      </c>
      <c r="G691" s="18"/>
    </row>
    <row r="692" spans="1:7" x14ac:dyDescent="0.3">
      <c r="A692" s="2">
        <v>40695</v>
      </c>
      <c r="B692" s="17">
        <v>201106</v>
      </c>
      <c r="C692" s="17">
        <v>107.89543999999999</v>
      </c>
      <c r="D692" s="19">
        <v>3.2000000000000002E-3</v>
      </c>
      <c r="E692" s="19">
        <v>2.53E-2</v>
      </c>
      <c r="F692" s="19">
        <v>3.2300000000000002E-2</v>
      </c>
      <c r="G692" s="18"/>
    </row>
    <row r="693" spans="1:7" x14ac:dyDescent="0.3">
      <c r="A693" s="2">
        <v>40725</v>
      </c>
      <c r="B693" s="17">
        <v>201107</v>
      </c>
      <c r="C693" s="17">
        <v>108.04537000000001</v>
      </c>
      <c r="D693" s="19">
        <v>1.4E-3</v>
      </c>
      <c r="E693" s="19">
        <v>2.6700000000000002E-2</v>
      </c>
      <c r="F693" s="19">
        <v>3.4200000000000001E-2</v>
      </c>
      <c r="G693" s="18"/>
    </row>
    <row r="694" spans="1:7" x14ac:dyDescent="0.3">
      <c r="A694" s="2">
        <v>40756</v>
      </c>
      <c r="B694" s="17">
        <v>201108</v>
      </c>
      <c r="C694" s="17">
        <v>108.01191</v>
      </c>
      <c r="D694" s="19">
        <v>-2.9999999999999997E-4</v>
      </c>
      <c r="E694" s="19">
        <v>2.64E-2</v>
      </c>
      <c r="F694" s="19">
        <v>3.27E-2</v>
      </c>
      <c r="G694" s="18"/>
    </row>
    <row r="695" spans="1:7" x14ac:dyDescent="0.3">
      <c r="A695" s="2">
        <v>40787</v>
      </c>
      <c r="B695" s="17">
        <v>201109</v>
      </c>
      <c r="C695" s="17">
        <v>108.3454</v>
      </c>
      <c r="D695" s="19">
        <v>3.0999999999999999E-3</v>
      </c>
      <c r="E695" s="19">
        <v>2.9499999999999998E-2</v>
      </c>
      <c r="F695" s="19">
        <v>3.73E-2</v>
      </c>
      <c r="G695" s="18"/>
    </row>
    <row r="696" spans="1:7" x14ac:dyDescent="0.3">
      <c r="A696" s="2">
        <v>40817</v>
      </c>
      <c r="B696" s="17">
        <v>201110</v>
      </c>
      <c r="C696" s="17">
        <v>108.551</v>
      </c>
      <c r="D696" s="19">
        <v>1.9E-3</v>
      </c>
      <c r="E696" s="19">
        <v>3.15E-2</v>
      </c>
      <c r="F696" s="19">
        <v>4.02E-2</v>
      </c>
      <c r="G696" s="18"/>
    </row>
    <row r="697" spans="1:7" x14ac:dyDescent="0.3">
      <c r="A697" s="2">
        <v>40848</v>
      </c>
      <c r="B697" s="17">
        <v>201111</v>
      </c>
      <c r="C697" s="17">
        <v>108.70205</v>
      </c>
      <c r="D697" s="19">
        <v>1.4E-3</v>
      </c>
      <c r="E697" s="19">
        <v>3.2899999999999999E-2</v>
      </c>
      <c r="F697" s="19">
        <v>3.9600000000000003E-2</v>
      </c>
      <c r="G697" s="18"/>
    </row>
    <row r="698" spans="1:7" x14ac:dyDescent="0.3">
      <c r="A698" s="2">
        <v>40878</v>
      </c>
      <c r="B698" s="17">
        <v>201112</v>
      </c>
      <c r="C698" s="17">
        <v>109.1574</v>
      </c>
      <c r="D698" s="19">
        <v>4.1999999999999997E-3</v>
      </c>
      <c r="E698" s="19">
        <v>3.73E-2</v>
      </c>
      <c r="F698" s="19">
        <v>3.73E-2</v>
      </c>
      <c r="G698" s="18"/>
    </row>
    <row r="699" spans="1:7" x14ac:dyDescent="0.3">
      <c r="A699" s="2">
        <v>40909</v>
      </c>
      <c r="B699" s="17">
        <v>201201</v>
      </c>
      <c r="C699" s="17">
        <v>109.95502999999999</v>
      </c>
      <c r="D699" s="19">
        <v>7.3000000000000001E-3</v>
      </c>
      <c r="E699" s="19">
        <v>7.3000000000000001E-3</v>
      </c>
      <c r="F699" s="19">
        <v>3.5400000000000001E-2</v>
      </c>
      <c r="G699" s="18"/>
    </row>
    <row r="700" spans="1:7" x14ac:dyDescent="0.3">
      <c r="A700" s="2">
        <v>40940</v>
      </c>
      <c r="B700" s="17">
        <v>201202</v>
      </c>
      <c r="C700" s="17">
        <v>110.6266</v>
      </c>
      <c r="D700" s="19">
        <v>6.1000000000000004E-3</v>
      </c>
      <c r="E700" s="19">
        <v>1.35E-2</v>
      </c>
      <c r="F700" s="19">
        <v>3.5499999999999997E-2</v>
      </c>
      <c r="G700" s="18"/>
    </row>
    <row r="701" spans="1:7" x14ac:dyDescent="0.3">
      <c r="A701" s="2">
        <v>40969</v>
      </c>
      <c r="B701" s="17">
        <v>201203</v>
      </c>
      <c r="C701" s="17">
        <v>110.76164</v>
      </c>
      <c r="D701" s="19">
        <v>1.1999999999999999E-3</v>
      </c>
      <c r="E701" s="19">
        <v>1.47E-2</v>
      </c>
      <c r="F701" s="19">
        <v>3.4000000000000002E-2</v>
      </c>
      <c r="G701" s="18"/>
    </row>
    <row r="702" spans="1:7" x14ac:dyDescent="0.3">
      <c r="A702" s="2">
        <v>41000</v>
      </c>
      <c r="B702" s="17">
        <v>201204</v>
      </c>
      <c r="C702" s="17">
        <v>110.92153999999999</v>
      </c>
      <c r="D702" s="19">
        <v>1.4E-3</v>
      </c>
      <c r="E702" s="19">
        <v>1.6199999999999999E-2</v>
      </c>
      <c r="F702" s="19">
        <v>3.4299999999999997E-2</v>
      </c>
      <c r="G702" s="18"/>
    </row>
    <row r="703" spans="1:7" x14ac:dyDescent="0.3">
      <c r="A703" s="2">
        <v>41030</v>
      </c>
      <c r="B703" s="17">
        <v>201205</v>
      </c>
      <c r="C703" s="17">
        <v>111.25436000000001</v>
      </c>
      <c r="D703" s="19">
        <v>3.0000000000000001E-3</v>
      </c>
      <c r="E703" s="19">
        <v>1.9199999999999998E-2</v>
      </c>
      <c r="F703" s="19">
        <v>3.44E-2</v>
      </c>
      <c r="G703" s="18"/>
    </row>
    <row r="704" spans="1:7" x14ac:dyDescent="0.3">
      <c r="A704" s="2">
        <v>41061</v>
      </c>
      <c r="B704" s="17">
        <v>201206</v>
      </c>
      <c r="C704" s="17">
        <v>111.34645999999999</v>
      </c>
      <c r="D704" s="19">
        <v>8.0000000000000004E-4</v>
      </c>
      <c r="E704" s="19">
        <v>2.01E-2</v>
      </c>
      <c r="F704" s="19">
        <v>3.2000000000000001E-2</v>
      </c>
      <c r="G704" s="18"/>
    </row>
    <row r="705" spans="1:7" x14ac:dyDescent="0.3">
      <c r="A705" s="2">
        <v>41091</v>
      </c>
      <c r="B705" s="17">
        <v>201207</v>
      </c>
      <c r="C705" s="17">
        <v>111.32241</v>
      </c>
      <c r="D705" s="19">
        <v>-2.0000000000000001E-4</v>
      </c>
      <c r="E705" s="19">
        <v>1.9800000000000002E-2</v>
      </c>
      <c r="F705" s="19">
        <v>3.0300000000000001E-2</v>
      </c>
      <c r="G705" s="18"/>
    </row>
    <row r="706" spans="1:7" x14ac:dyDescent="0.3">
      <c r="A706" s="2">
        <v>41122</v>
      </c>
      <c r="B706" s="17">
        <v>201208</v>
      </c>
      <c r="C706" s="17">
        <v>111.36807</v>
      </c>
      <c r="D706" s="19">
        <v>4.0000000000000002E-4</v>
      </c>
      <c r="E706" s="19">
        <v>2.0299999999999999E-2</v>
      </c>
      <c r="F706" s="19">
        <v>3.1099999999999999E-2</v>
      </c>
      <c r="G706" s="18"/>
    </row>
    <row r="707" spans="1:7" x14ac:dyDescent="0.3">
      <c r="A707" s="2">
        <v>41153</v>
      </c>
      <c r="B707" s="17">
        <v>201209</v>
      </c>
      <c r="C707" s="17">
        <v>111.68694000000001</v>
      </c>
      <c r="D707" s="19">
        <v>2.8999999999999998E-3</v>
      </c>
      <c r="E707" s="19">
        <v>2.3199999999999998E-2</v>
      </c>
      <c r="F707" s="19">
        <v>3.0800000000000001E-2</v>
      </c>
      <c r="G707" s="18"/>
    </row>
    <row r="708" spans="1:7" x14ac:dyDescent="0.3">
      <c r="A708" s="2">
        <v>41183</v>
      </c>
      <c r="B708" s="17">
        <v>201210</v>
      </c>
      <c r="C708" s="17">
        <v>111.86942000000001</v>
      </c>
      <c r="D708" s="19">
        <v>1.6000000000000001E-3</v>
      </c>
      <c r="E708" s="19">
        <v>2.4799999999999999E-2</v>
      </c>
      <c r="F708" s="19">
        <v>3.0599999999999999E-2</v>
      </c>
      <c r="G708" s="18"/>
    </row>
    <row r="709" spans="1:7" x14ac:dyDescent="0.3">
      <c r="A709" s="2">
        <v>41214</v>
      </c>
      <c r="B709" s="17">
        <v>201211</v>
      </c>
      <c r="C709" s="17">
        <v>111.71648</v>
      </c>
      <c r="D709" s="19">
        <v>-1.4E-3</v>
      </c>
      <c r="E709" s="19">
        <v>2.3400000000000001E-2</v>
      </c>
      <c r="F709" s="19">
        <v>2.7699999999999999E-2</v>
      </c>
      <c r="G709" s="18"/>
    </row>
    <row r="710" spans="1:7" x14ac:dyDescent="0.3">
      <c r="A710" s="2">
        <v>41244</v>
      </c>
      <c r="B710" s="17">
        <v>201212</v>
      </c>
      <c r="C710" s="17">
        <v>111.81576</v>
      </c>
      <c r="D710" s="19">
        <v>8.9999999999999998E-4</v>
      </c>
      <c r="E710" s="19">
        <v>2.4400000000000002E-2</v>
      </c>
      <c r="F710" s="19">
        <v>2.4400000000000002E-2</v>
      </c>
      <c r="G710" s="18"/>
    </row>
    <row r="711" spans="1:7" x14ac:dyDescent="0.3">
      <c r="A711" s="2">
        <v>41275</v>
      </c>
      <c r="B711" s="17">
        <v>201301</v>
      </c>
      <c r="C711" s="17">
        <v>112.14896</v>
      </c>
      <c r="D711" s="19">
        <v>3.0000000000000001E-3</v>
      </c>
      <c r="E711" s="19">
        <v>3.0000000000000001E-3</v>
      </c>
      <c r="F711" s="19">
        <v>0.02</v>
      </c>
      <c r="G711" s="18"/>
    </row>
    <row r="712" spans="1:7" x14ac:dyDescent="0.3">
      <c r="A712" s="2">
        <v>41306</v>
      </c>
      <c r="B712" s="17">
        <v>201302</v>
      </c>
      <c r="C712" s="17">
        <v>112.64704999999999</v>
      </c>
      <c r="D712" s="19">
        <v>4.4000000000000003E-3</v>
      </c>
      <c r="E712" s="19">
        <v>7.4000000000000003E-3</v>
      </c>
      <c r="F712" s="19">
        <v>1.83E-2</v>
      </c>
      <c r="G712" s="18"/>
    </row>
    <row r="713" spans="1:7" x14ac:dyDescent="0.3">
      <c r="A713" s="2">
        <v>41334</v>
      </c>
      <c r="B713" s="17">
        <v>201303</v>
      </c>
      <c r="C713" s="17">
        <v>112.87881</v>
      </c>
      <c r="D713" s="19">
        <v>2.0999999999999999E-3</v>
      </c>
      <c r="E713" s="19">
        <v>9.4999999999999998E-3</v>
      </c>
      <c r="F713" s="19">
        <v>1.9099999999999999E-2</v>
      </c>
      <c r="G713" s="18"/>
    </row>
    <row r="714" spans="1:7" x14ac:dyDescent="0.3">
      <c r="A714" s="2">
        <v>41365</v>
      </c>
      <c r="B714" s="17">
        <v>201304</v>
      </c>
      <c r="C714" s="20">
        <v>113.16432</v>
      </c>
      <c r="D714" s="19" t="s">
        <v>140</v>
      </c>
      <c r="E714" s="19" t="s">
        <v>141</v>
      </c>
      <c r="F714" s="19" t="s">
        <v>142</v>
      </c>
      <c r="G714" s="18"/>
    </row>
    <row r="715" spans="1:7" x14ac:dyDescent="0.3">
      <c r="A715" s="2">
        <v>41395</v>
      </c>
      <c r="B715" s="17">
        <v>201305</v>
      </c>
      <c r="C715" s="20">
        <v>113.47973</v>
      </c>
      <c r="D715" s="19" t="s">
        <v>143</v>
      </c>
      <c r="E715" s="19" t="s">
        <v>144</v>
      </c>
      <c r="F715" s="19" t="s">
        <v>145</v>
      </c>
      <c r="G715" s="18"/>
    </row>
    <row r="716" spans="1:7" x14ac:dyDescent="0.3">
      <c r="A716" s="2">
        <v>41426</v>
      </c>
      <c r="B716" s="17">
        <v>201306</v>
      </c>
      <c r="C716" s="20">
        <v>113.74621999999999</v>
      </c>
      <c r="D716" s="19" t="s">
        <v>146</v>
      </c>
      <c r="E716" s="19" t="s">
        <v>147</v>
      </c>
      <c r="F716" s="19" t="s">
        <v>148</v>
      </c>
      <c r="G716" s="18"/>
    </row>
    <row r="717" spans="1:7" x14ac:dyDescent="0.3">
      <c r="A717" s="2">
        <v>41456</v>
      </c>
      <c r="B717" s="17">
        <v>201307</v>
      </c>
      <c r="C717" s="20">
        <v>113.79727</v>
      </c>
      <c r="D717" s="19" t="s">
        <v>149</v>
      </c>
      <c r="E717" s="19" t="s">
        <v>150</v>
      </c>
      <c r="F717" s="19" t="s">
        <v>151</v>
      </c>
      <c r="G717" s="18"/>
    </row>
    <row r="718" spans="1:7" x14ac:dyDescent="0.3">
      <c r="A718" s="2">
        <v>41487</v>
      </c>
      <c r="B718" s="17">
        <v>201308</v>
      </c>
      <c r="C718" s="20">
        <v>113.89218</v>
      </c>
      <c r="D718" s="19" t="s">
        <v>152</v>
      </c>
      <c r="E718" s="19" t="s">
        <v>153</v>
      </c>
      <c r="F718" s="19" t="s">
        <v>154</v>
      </c>
      <c r="G718" s="18"/>
    </row>
    <row r="719" spans="1:7" x14ac:dyDescent="0.3">
      <c r="A719" s="2">
        <v>41518</v>
      </c>
      <c r="B719" s="17">
        <v>201309</v>
      </c>
      <c r="C719" s="20">
        <v>114.22579</v>
      </c>
      <c r="D719" s="19" t="s">
        <v>155</v>
      </c>
      <c r="E719" s="19" t="s">
        <v>148</v>
      </c>
      <c r="F719" s="19" t="s">
        <v>154</v>
      </c>
      <c r="G719" s="18"/>
    </row>
    <row r="720" spans="1:7" x14ac:dyDescent="0.3">
      <c r="A720" s="2">
        <v>41548</v>
      </c>
      <c r="B720" s="17">
        <v>201310</v>
      </c>
      <c r="C720" s="20">
        <v>113.92928000000001</v>
      </c>
      <c r="D720" s="19" t="s">
        <v>156</v>
      </c>
      <c r="E720" s="19" t="s">
        <v>157</v>
      </c>
      <c r="F720" s="19" t="s">
        <v>158</v>
      </c>
      <c r="G720" s="18"/>
    </row>
    <row r="721" spans="1:7" x14ac:dyDescent="0.3">
      <c r="A721" s="2">
        <v>41579</v>
      </c>
      <c r="B721" s="17">
        <v>201311</v>
      </c>
      <c r="C721" s="20">
        <v>113.68292</v>
      </c>
      <c r="D721" s="19" t="s">
        <v>159</v>
      </c>
      <c r="E721" s="19" t="s">
        <v>160</v>
      </c>
      <c r="F721" s="19" t="s">
        <v>161</v>
      </c>
      <c r="G721" s="18"/>
    </row>
    <row r="722" spans="1:7" x14ac:dyDescent="0.3">
      <c r="A722" s="2">
        <v>41609</v>
      </c>
      <c r="B722" s="17">
        <v>201312</v>
      </c>
      <c r="C722" s="20">
        <v>113.98254</v>
      </c>
      <c r="D722" s="19" t="s">
        <v>162</v>
      </c>
      <c r="E722" s="19" t="s">
        <v>163</v>
      </c>
      <c r="F722" s="19" t="s">
        <v>163</v>
      </c>
      <c r="G722" s="18"/>
    </row>
    <row r="723" spans="1:7" x14ac:dyDescent="0.3">
      <c r="A723" s="2">
        <v>41640</v>
      </c>
      <c r="B723" s="17">
        <v>201401</v>
      </c>
      <c r="C723" s="20">
        <v>114.53677999999999</v>
      </c>
      <c r="D723" s="19" t="s">
        <v>164</v>
      </c>
      <c r="E723" s="19" t="s">
        <v>164</v>
      </c>
      <c r="F723" s="19" t="s">
        <v>165</v>
      </c>
      <c r="G723" s="18"/>
    </row>
    <row r="724" spans="1:7" x14ac:dyDescent="0.3">
      <c r="A724" s="2">
        <v>41671</v>
      </c>
      <c r="B724" s="17">
        <v>201402</v>
      </c>
      <c r="C724" s="20">
        <v>115.25924000000001</v>
      </c>
      <c r="D724" s="19" t="s">
        <v>166</v>
      </c>
      <c r="E724" s="19" t="s">
        <v>167</v>
      </c>
      <c r="F724" s="19" t="s">
        <v>168</v>
      </c>
      <c r="G724" s="18"/>
    </row>
    <row r="725" spans="1:7" x14ac:dyDescent="0.3">
      <c r="A725" s="2">
        <v>41699</v>
      </c>
      <c r="B725" s="17">
        <v>201403</v>
      </c>
      <c r="C725" s="20">
        <v>115.71357999999999</v>
      </c>
      <c r="D725" s="19" t="s">
        <v>169</v>
      </c>
      <c r="E725" s="19" t="s">
        <v>170</v>
      </c>
      <c r="F725" s="19" t="s">
        <v>171</v>
      </c>
      <c r="G725" s="18"/>
    </row>
    <row r="726" spans="1:7" x14ac:dyDescent="0.3">
      <c r="A726" s="2">
        <v>41730</v>
      </c>
      <c r="B726" s="17">
        <v>201404</v>
      </c>
      <c r="C726" s="20">
        <v>116.24321</v>
      </c>
      <c r="D726" s="19" t="s">
        <v>172</v>
      </c>
      <c r="E726" s="19" t="s">
        <v>173</v>
      </c>
      <c r="F726" s="19" t="s">
        <v>174</v>
      </c>
      <c r="G726" s="18"/>
    </row>
    <row r="727" spans="1:7" x14ac:dyDescent="0.3">
      <c r="A727" s="2">
        <v>41760</v>
      </c>
      <c r="B727" s="17">
        <v>201405</v>
      </c>
      <c r="C727" s="20">
        <v>116.80555</v>
      </c>
      <c r="D727" s="19" t="s">
        <v>175</v>
      </c>
      <c r="E727" s="19" t="s">
        <v>176</v>
      </c>
      <c r="F727" s="19" t="s">
        <v>177</v>
      </c>
      <c r="G727" s="18"/>
    </row>
    <row r="728" spans="1:7" x14ac:dyDescent="0.3">
      <c r="A728" s="2">
        <v>41791</v>
      </c>
      <c r="B728" s="17">
        <v>201406</v>
      </c>
      <c r="C728" s="20">
        <v>116.91441</v>
      </c>
      <c r="D728" s="19" t="s">
        <v>178</v>
      </c>
      <c r="E728" s="19" t="s">
        <v>179</v>
      </c>
      <c r="F728" s="19" t="s">
        <v>180</v>
      </c>
      <c r="G728" s="18"/>
    </row>
    <row r="729" spans="1:7" x14ac:dyDescent="0.3">
      <c r="A729" s="2">
        <v>41821</v>
      </c>
      <c r="B729" s="17">
        <v>201407</v>
      </c>
      <c r="C729" s="20">
        <v>117.0913</v>
      </c>
      <c r="D729" s="19" t="s">
        <v>181</v>
      </c>
      <c r="E729" s="19" t="s">
        <v>182</v>
      </c>
      <c r="F729" s="19" t="s">
        <v>183</v>
      </c>
      <c r="G729" s="18"/>
    </row>
    <row r="730" spans="1:7" x14ac:dyDescent="0.3">
      <c r="A730" s="2">
        <v>41852</v>
      </c>
      <c r="B730" s="17">
        <v>201408</v>
      </c>
      <c r="C730" s="20">
        <v>117.32919</v>
      </c>
      <c r="D730" s="19" t="s">
        <v>184</v>
      </c>
      <c r="E730" s="19" t="s">
        <v>185</v>
      </c>
      <c r="F730" s="19" t="s">
        <v>186</v>
      </c>
      <c r="G730" s="18"/>
    </row>
    <row r="731" spans="1:7" x14ac:dyDescent="0.3">
      <c r="A731" s="2">
        <v>41883</v>
      </c>
      <c r="B731" s="17">
        <v>201409</v>
      </c>
      <c r="C731" s="17">
        <v>117.48858</v>
      </c>
      <c r="D731" s="19" t="s">
        <v>187</v>
      </c>
      <c r="E731" s="19" t="s">
        <v>188</v>
      </c>
      <c r="F731" s="19" t="s">
        <v>189</v>
      </c>
      <c r="G731" s="18"/>
    </row>
    <row r="732" spans="1:7" x14ac:dyDescent="0.3">
      <c r="A732" s="2">
        <v>41913</v>
      </c>
      <c r="B732" s="17">
        <v>201410</v>
      </c>
      <c r="C732" s="17">
        <v>117.68219000000001</v>
      </c>
      <c r="D732" s="19" t="s">
        <v>190</v>
      </c>
      <c r="E732" s="19" t="s">
        <v>191</v>
      </c>
      <c r="F732" s="19" t="s">
        <v>192</v>
      </c>
      <c r="G732" s="18"/>
    </row>
    <row r="733" spans="1:7" x14ac:dyDescent="0.3">
      <c r="A733" s="2">
        <v>41944</v>
      </c>
      <c r="B733" s="17">
        <v>201411</v>
      </c>
      <c r="C733" s="17">
        <v>117.8373</v>
      </c>
      <c r="D733" s="19" t="s">
        <v>193</v>
      </c>
      <c r="E733" s="19" t="s">
        <v>194</v>
      </c>
      <c r="F733" s="19" t="s">
        <v>195</v>
      </c>
      <c r="G733" s="18"/>
    </row>
    <row r="734" spans="1:7" x14ac:dyDescent="0.3">
      <c r="A734" s="2">
        <v>41974</v>
      </c>
      <c r="B734" s="17">
        <v>201412</v>
      </c>
      <c r="C734" s="17">
        <v>118.15166000000001</v>
      </c>
      <c r="D734" s="19" t="s">
        <v>196</v>
      </c>
      <c r="E734" s="19" t="s">
        <v>197</v>
      </c>
      <c r="F734" s="19" t="s">
        <v>197</v>
      </c>
      <c r="G734" s="18"/>
    </row>
    <row r="735" spans="1:7" x14ac:dyDescent="0.3">
      <c r="A735" s="2">
        <v>42005</v>
      </c>
      <c r="B735" s="17">
        <v>201501</v>
      </c>
      <c r="C735" s="17">
        <v>118.91289</v>
      </c>
      <c r="D735" s="19" t="s">
        <v>198</v>
      </c>
      <c r="E735" s="19" t="s">
        <v>198</v>
      </c>
      <c r="F735" s="19" t="s">
        <v>199</v>
      </c>
      <c r="G735" s="18"/>
    </row>
    <row r="736" spans="1:7" x14ac:dyDescent="0.3">
      <c r="A736" s="2">
        <v>42036</v>
      </c>
      <c r="B736" s="17">
        <v>201502</v>
      </c>
      <c r="C736" s="17">
        <v>120.27992999999999</v>
      </c>
      <c r="D736" s="19" t="s">
        <v>200</v>
      </c>
      <c r="E736" s="19" t="s">
        <v>201</v>
      </c>
      <c r="F736" s="19" t="s">
        <v>202</v>
      </c>
      <c r="G736" s="18"/>
    </row>
    <row r="737" spans="1:7" x14ac:dyDescent="0.3">
      <c r="A737" s="2">
        <v>42064</v>
      </c>
      <c r="B737" s="17">
        <v>201503</v>
      </c>
      <c r="C737" s="17">
        <v>120.98456</v>
      </c>
      <c r="D737" s="19" t="s">
        <v>203</v>
      </c>
      <c r="E737" s="19" t="s">
        <v>204</v>
      </c>
      <c r="F737" s="19" t="s">
        <v>205</v>
      </c>
      <c r="G737" s="18"/>
    </row>
    <row r="738" spans="1:7" x14ac:dyDescent="0.3">
      <c r="A738" s="2">
        <v>42095</v>
      </c>
      <c r="B738" s="17">
        <v>201504</v>
      </c>
      <c r="C738" s="17">
        <v>121.63437</v>
      </c>
      <c r="D738" s="19" t="s">
        <v>206</v>
      </c>
      <c r="E738" s="19" t="s">
        <v>207</v>
      </c>
      <c r="F738" s="19" t="s">
        <v>208</v>
      </c>
      <c r="G738" s="18"/>
    </row>
    <row r="739" spans="1:7" x14ac:dyDescent="0.3">
      <c r="A739" s="2">
        <v>42125</v>
      </c>
      <c r="B739" s="17">
        <v>201505</v>
      </c>
      <c r="C739" s="17">
        <v>121.95433</v>
      </c>
      <c r="D739" s="19" t="s">
        <v>162</v>
      </c>
      <c r="E739" s="19" t="s">
        <v>209</v>
      </c>
      <c r="F739" s="19" t="s">
        <v>210</v>
      </c>
      <c r="G739" s="18"/>
    </row>
    <row r="740" spans="1:7" x14ac:dyDescent="0.3">
      <c r="A740" s="2">
        <v>42156</v>
      </c>
      <c r="B740" s="17">
        <v>201506</v>
      </c>
      <c r="C740" s="17">
        <v>122.08235999999999</v>
      </c>
      <c r="D740" s="19" t="s">
        <v>211</v>
      </c>
      <c r="E740" s="19" t="s">
        <v>212</v>
      </c>
      <c r="F740" s="19" t="s">
        <v>213</v>
      </c>
      <c r="G740" s="18"/>
    </row>
    <row r="741" spans="1:7" x14ac:dyDescent="0.3">
      <c r="A741" s="2">
        <v>42186</v>
      </c>
      <c r="B741" s="17">
        <v>201507</v>
      </c>
      <c r="C741" s="17">
        <v>122.30851</v>
      </c>
      <c r="D741" s="19" t="s">
        <v>214</v>
      </c>
      <c r="E741" s="19" t="s">
        <v>215</v>
      </c>
      <c r="F741" s="19" t="s">
        <v>216</v>
      </c>
      <c r="G741" s="18"/>
    </row>
    <row r="742" spans="1:7" x14ac:dyDescent="0.3">
      <c r="A742" s="2">
        <v>42217</v>
      </c>
      <c r="B742" s="17">
        <v>201508</v>
      </c>
      <c r="C742" s="17">
        <v>122.89561</v>
      </c>
      <c r="D742" s="19" t="s">
        <v>175</v>
      </c>
      <c r="E742" s="19" t="s">
        <v>217</v>
      </c>
      <c r="F742" s="19" t="s">
        <v>218</v>
      </c>
      <c r="G742" s="18"/>
    </row>
    <row r="743" spans="1:7" x14ac:dyDescent="0.3">
      <c r="A743" s="2">
        <v>42248</v>
      </c>
      <c r="B743" s="17">
        <v>201509</v>
      </c>
      <c r="C743" s="17">
        <v>123.77500999999999</v>
      </c>
      <c r="D743" s="19" t="s">
        <v>219</v>
      </c>
      <c r="E743" s="19" t="s">
        <v>220</v>
      </c>
      <c r="F743" s="19" t="s">
        <v>221</v>
      </c>
      <c r="G743" s="18"/>
    </row>
    <row r="744" spans="1:7" x14ac:dyDescent="0.3">
      <c r="A744" s="2">
        <v>42278</v>
      </c>
      <c r="B744" s="17">
        <v>201510</v>
      </c>
      <c r="C744" s="17">
        <v>124.61929000000001</v>
      </c>
      <c r="D744" s="19" t="s">
        <v>222</v>
      </c>
      <c r="E744" s="19" t="s">
        <v>223</v>
      </c>
      <c r="F744" s="19" t="s">
        <v>224</v>
      </c>
      <c r="G744" s="18"/>
    </row>
    <row r="745" spans="1:7" x14ac:dyDescent="0.3">
      <c r="A745" s="2">
        <v>42309</v>
      </c>
      <c r="B745" s="17">
        <v>201511</v>
      </c>
      <c r="C745" s="17">
        <v>125.37075</v>
      </c>
      <c r="D745" s="19" t="s">
        <v>225</v>
      </c>
      <c r="E745" s="19" t="s">
        <v>226</v>
      </c>
      <c r="F745" s="19" t="s">
        <v>227</v>
      </c>
      <c r="G745" s="18"/>
    </row>
    <row r="746" spans="1:7" x14ac:dyDescent="0.3">
      <c r="A746" s="2">
        <v>42339</v>
      </c>
      <c r="B746" s="17">
        <v>201512</v>
      </c>
      <c r="C746" s="17">
        <v>126.14945</v>
      </c>
      <c r="D746" s="19" t="s">
        <v>228</v>
      </c>
      <c r="E746" s="19" t="s">
        <v>229</v>
      </c>
      <c r="F746" s="19" t="s">
        <v>229</v>
      </c>
      <c r="G746" s="18"/>
    </row>
    <row r="747" spans="1:7" x14ac:dyDescent="0.3">
      <c r="A747" s="2">
        <v>42370</v>
      </c>
      <c r="B747" s="17">
        <v>201601</v>
      </c>
      <c r="C747" s="17">
        <v>127.77754</v>
      </c>
      <c r="D747" s="19" t="s">
        <v>230</v>
      </c>
      <c r="E747" s="19" t="s">
        <v>230</v>
      </c>
      <c r="F747" s="19" t="s">
        <v>231</v>
      </c>
      <c r="G747" s="18"/>
    </row>
    <row r="748" spans="1:7" x14ac:dyDescent="0.3">
      <c r="A748" s="2">
        <v>42401</v>
      </c>
      <c r="B748" s="17">
        <v>201602</v>
      </c>
      <c r="C748" s="17">
        <v>129.41261</v>
      </c>
      <c r="D748" s="19" t="s">
        <v>232</v>
      </c>
      <c r="E748" s="19" t="s">
        <v>233</v>
      </c>
      <c r="F748" s="19" t="s">
        <v>234</v>
      </c>
      <c r="G748" s="18"/>
    </row>
    <row r="749" spans="1:7" x14ac:dyDescent="0.3">
      <c r="A749" s="2">
        <v>42430</v>
      </c>
      <c r="B749" s="17">
        <v>201603</v>
      </c>
      <c r="C749" s="17">
        <v>130.63385</v>
      </c>
      <c r="D749" s="19" t="s">
        <v>235</v>
      </c>
      <c r="E749" s="19" t="s">
        <v>236</v>
      </c>
      <c r="F749" s="19" t="s">
        <v>237</v>
      </c>
      <c r="G749" s="18"/>
    </row>
    <row r="750" spans="1:7" x14ac:dyDescent="0.3">
      <c r="A750" s="2">
        <v>42461</v>
      </c>
      <c r="B750" s="17">
        <v>201604</v>
      </c>
      <c r="C750" s="17">
        <v>131.28192000000001</v>
      </c>
      <c r="D750" s="19" t="s">
        <v>238</v>
      </c>
      <c r="E750" s="19" t="s">
        <v>239</v>
      </c>
      <c r="F750" s="19" t="s">
        <v>240</v>
      </c>
      <c r="G750" s="18"/>
    </row>
    <row r="751" spans="1:7" x14ac:dyDescent="0.3">
      <c r="A751" s="2">
        <v>42491</v>
      </c>
      <c r="B751" s="17">
        <v>201605</v>
      </c>
      <c r="C751" s="17">
        <v>131.95119</v>
      </c>
      <c r="D751" s="19" t="s">
        <v>241</v>
      </c>
      <c r="E751" s="19" t="s">
        <v>242</v>
      </c>
      <c r="F751" s="19" t="s">
        <v>243</v>
      </c>
      <c r="G751" s="18"/>
    </row>
    <row r="752" spans="1:7" x14ac:dyDescent="0.3">
      <c r="A752" s="2">
        <v>42522</v>
      </c>
      <c r="B752" s="17">
        <v>201606</v>
      </c>
      <c r="C752" s="17">
        <v>132.58412000000001</v>
      </c>
      <c r="D752" s="19" t="s">
        <v>175</v>
      </c>
      <c r="E752" s="19" t="s">
        <v>244</v>
      </c>
      <c r="F752" s="19" t="s">
        <v>245</v>
      </c>
      <c r="G752" s="18"/>
    </row>
    <row r="753" spans="1:7" x14ac:dyDescent="0.3">
      <c r="A753" s="2">
        <v>42552</v>
      </c>
      <c r="B753" s="17">
        <v>201607</v>
      </c>
      <c r="C753" s="17">
        <v>133.27351999999999</v>
      </c>
      <c r="D753" s="19" t="s">
        <v>246</v>
      </c>
      <c r="E753" s="19" t="s">
        <v>247</v>
      </c>
      <c r="F753" s="19" t="s">
        <v>248</v>
      </c>
      <c r="G753" s="18"/>
    </row>
    <row r="754" spans="1:7" x14ac:dyDescent="0.3">
      <c r="A754" s="2">
        <v>42583</v>
      </c>
      <c r="B754" s="17">
        <v>201608</v>
      </c>
      <c r="C754" s="17">
        <v>132.84716</v>
      </c>
      <c r="D754" s="19" t="s">
        <v>249</v>
      </c>
      <c r="E754" s="19" t="s">
        <v>250</v>
      </c>
      <c r="F754" s="19" t="s">
        <v>251</v>
      </c>
      <c r="G754" s="18"/>
    </row>
    <row r="755" spans="1:7" x14ac:dyDescent="0.3">
      <c r="A755" s="2">
        <v>42614</v>
      </c>
      <c r="B755" s="17">
        <v>201609</v>
      </c>
      <c r="C755" s="17">
        <v>132.77698000000001</v>
      </c>
      <c r="D755" s="19" t="s">
        <v>252</v>
      </c>
      <c r="E755" s="19" t="s">
        <v>253</v>
      </c>
      <c r="F755" s="19" t="s">
        <v>254</v>
      </c>
      <c r="G755" s="18"/>
    </row>
    <row r="756" spans="1:7" x14ac:dyDescent="0.3">
      <c r="A756" s="2">
        <v>42644</v>
      </c>
      <c r="B756" s="17">
        <v>201610</v>
      </c>
      <c r="C756" s="17">
        <v>132.69744</v>
      </c>
      <c r="D756" s="19" t="s">
        <v>255</v>
      </c>
      <c r="E756" s="19" t="s">
        <v>256</v>
      </c>
      <c r="F756" s="19" t="s">
        <v>257</v>
      </c>
      <c r="G756" s="18"/>
    </row>
    <row r="757" spans="1:7" x14ac:dyDescent="0.3">
      <c r="A757" s="2">
        <v>42675</v>
      </c>
      <c r="B757" s="17">
        <v>201611</v>
      </c>
      <c r="C757" s="17">
        <v>132.84598</v>
      </c>
      <c r="D757" s="19" t="s">
        <v>258</v>
      </c>
      <c r="E757" s="19" t="s">
        <v>250</v>
      </c>
      <c r="F757" s="19" t="s">
        <v>259</v>
      </c>
      <c r="G757" s="18"/>
    </row>
    <row r="758" spans="1:7" x14ac:dyDescent="0.3">
      <c r="A758" s="2">
        <v>42705</v>
      </c>
      <c r="B758" s="17">
        <v>201612</v>
      </c>
      <c r="C758" s="17">
        <v>133.39976999999999</v>
      </c>
      <c r="D758" s="19" t="s">
        <v>260</v>
      </c>
      <c r="E758" s="19" t="s">
        <v>261</v>
      </c>
      <c r="F758" s="19" t="s">
        <v>261</v>
      </c>
      <c r="G758" s="18"/>
    </row>
    <row r="759" spans="1:7" x14ac:dyDescent="0.3">
      <c r="A759" s="2">
        <v>42736</v>
      </c>
      <c r="B759" s="17" t="s">
        <v>262</v>
      </c>
      <c r="C759" s="17">
        <v>134.76594</v>
      </c>
      <c r="D759" s="19" t="s">
        <v>269</v>
      </c>
      <c r="E759" s="19" t="s">
        <v>269</v>
      </c>
      <c r="F759" s="19" t="s">
        <v>223</v>
      </c>
      <c r="G759" s="18"/>
    </row>
    <row r="760" spans="1:7" x14ac:dyDescent="0.3">
      <c r="A760" s="2">
        <v>42767</v>
      </c>
      <c r="B760" s="17" t="s">
        <v>263</v>
      </c>
      <c r="C760" s="17">
        <v>136.12133</v>
      </c>
      <c r="D760" s="19" t="s">
        <v>270</v>
      </c>
      <c r="E760" s="19" t="s">
        <v>271</v>
      </c>
      <c r="F760" s="19" t="s">
        <v>272</v>
      </c>
      <c r="G760" s="18"/>
    </row>
    <row r="761" spans="1:7" x14ac:dyDescent="0.3">
      <c r="A761" s="2">
        <v>42795</v>
      </c>
      <c r="B761" s="17" t="s">
        <v>264</v>
      </c>
      <c r="C761" s="17">
        <v>136.75542999999999</v>
      </c>
      <c r="D761" s="19" t="s">
        <v>273</v>
      </c>
      <c r="E761" s="19" t="s">
        <v>274</v>
      </c>
      <c r="F761" s="19" t="s">
        <v>275</v>
      </c>
      <c r="G761" s="18"/>
    </row>
    <row r="762" spans="1:7" x14ac:dyDescent="0.3">
      <c r="A762" s="2">
        <v>42826</v>
      </c>
      <c r="B762" s="17" t="s">
        <v>265</v>
      </c>
      <c r="C762" s="17">
        <v>137.40326999999999</v>
      </c>
      <c r="D762" s="19" t="s">
        <v>273</v>
      </c>
      <c r="E762" s="19" t="s">
        <v>276</v>
      </c>
      <c r="F762" s="19" t="s">
        <v>277</v>
      </c>
      <c r="G762" s="18"/>
    </row>
    <row r="763" spans="1:7" x14ac:dyDescent="0.3">
      <c r="A763" s="2">
        <v>42856</v>
      </c>
      <c r="B763" s="17" t="s">
        <v>280</v>
      </c>
      <c r="C763" s="17">
        <v>137.71286000000001</v>
      </c>
      <c r="D763" s="19" t="s">
        <v>146</v>
      </c>
      <c r="E763" s="19" t="s">
        <v>278</v>
      </c>
      <c r="F763" s="19" t="s">
        <v>279</v>
      </c>
      <c r="G763" s="18"/>
    </row>
    <row r="764" spans="1:7" x14ac:dyDescent="0.3">
      <c r="A764" s="2">
        <v>42887</v>
      </c>
      <c r="B764" s="17"/>
      <c r="C764" s="17"/>
      <c r="D764" s="19"/>
      <c r="E764" s="19"/>
      <c r="F764" s="19"/>
      <c r="G764" s="18"/>
    </row>
    <row r="765" spans="1:7" x14ac:dyDescent="0.3">
      <c r="A765" s="2">
        <v>42917</v>
      </c>
      <c r="B765" s="17"/>
      <c r="C765" s="17"/>
      <c r="D765" s="19"/>
      <c r="E765" s="19"/>
      <c r="F765" s="19"/>
      <c r="G765" s="18"/>
    </row>
    <row r="766" spans="1:7" x14ac:dyDescent="0.3">
      <c r="A766" s="2">
        <v>42948</v>
      </c>
      <c r="B766" s="17"/>
      <c r="C766" s="17"/>
      <c r="D766" s="19"/>
      <c r="E766" s="19"/>
      <c r="F766" s="19"/>
      <c r="G766" s="18"/>
    </row>
    <row r="767" spans="1:7" x14ac:dyDescent="0.3">
      <c r="A767" s="2">
        <v>42979</v>
      </c>
      <c r="B767" s="17"/>
      <c r="C767" s="17"/>
      <c r="D767" s="19"/>
      <c r="E767" s="19"/>
      <c r="F767" s="19"/>
      <c r="G767" s="18"/>
    </row>
    <row r="768" spans="1:7" x14ac:dyDescent="0.3">
      <c r="A768" s="2">
        <v>43009</v>
      </c>
      <c r="B768" s="17"/>
      <c r="C768" s="17"/>
      <c r="D768" s="19"/>
      <c r="E768" s="19"/>
      <c r="F768" s="19"/>
      <c r="G768" s="18"/>
    </row>
    <row r="769" spans="1:7" x14ac:dyDescent="0.3">
      <c r="A769" s="2">
        <v>43040</v>
      </c>
      <c r="B769" s="17"/>
      <c r="C769" s="17"/>
      <c r="D769" s="19"/>
      <c r="E769" s="19"/>
      <c r="F769" s="19"/>
      <c r="G769" s="18"/>
    </row>
    <row r="770" spans="1:7" x14ac:dyDescent="0.3">
      <c r="A770" s="2"/>
      <c r="B770" s="17"/>
      <c r="C770" s="17"/>
      <c r="D770" s="19"/>
      <c r="E770" s="19"/>
      <c r="F770" s="19"/>
      <c r="G770" s="18"/>
    </row>
    <row r="771" spans="1:7" x14ac:dyDescent="0.3">
      <c r="A771" s="2"/>
      <c r="B771" s="17"/>
      <c r="C771" s="17"/>
      <c r="D771" s="19"/>
      <c r="E771" s="19"/>
      <c r="F771" s="19"/>
      <c r="G771" s="18"/>
    </row>
    <row r="772" spans="1:7" x14ac:dyDescent="0.3">
      <c r="A772" s="2"/>
      <c r="B772" s="17"/>
      <c r="C772" s="17"/>
      <c r="D772" s="19"/>
      <c r="E772" s="19"/>
      <c r="F772" s="19"/>
      <c r="G772" s="18"/>
    </row>
    <row r="773" spans="1:7" x14ac:dyDescent="0.3">
      <c r="A773" s="2"/>
      <c r="B773" s="17"/>
      <c r="C773" s="17"/>
      <c r="D773" s="19"/>
      <c r="E773" s="19"/>
      <c r="F773" s="19"/>
      <c r="G773" s="18"/>
    </row>
    <row r="774" spans="1:7" x14ac:dyDescent="0.3">
      <c r="B774" s="525" t="s">
        <v>266</v>
      </c>
      <c r="C774" s="525"/>
      <c r="D774" s="525"/>
      <c r="E774" s="525"/>
      <c r="F774" s="525"/>
      <c r="G774" s="525"/>
    </row>
    <row r="775" spans="1:7" x14ac:dyDescent="0.3">
      <c r="B775" s="532"/>
      <c r="C775" s="532"/>
      <c r="D775" s="532"/>
      <c r="E775" s="532"/>
      <c r="F775" s="532"/>
      <c r="G775" s="532"/>
    </row>
    <row r="776" spans="1:7" x14ac:dyDescent="0.3">
      <c r="B776" s="531" t="s">
        <v>267</v>
      </c>
      <c r="C776" s="531"/>
      <c r="D776" s="531"/>
      <c r="E776" s="531"/>
      <c r="F776" s="531"/>
      <c r="G776" s="531"/>
    </row>
    <row r="777" spans="1:7" x14ac:dyDescent="0.3">
      <c r="B777" s="532"/>
      <c r="C777" s="532"/>
      <c r="D777" s="532"/>
      <c r="E777" s="532"/>
      <c r="F777" s="532"/>
      <c r="G777" s="532"/>
    </row>
    <row r="778" spans="1:7" x14ac:dyDescent="0.3">
      <c r="B778" s="525" t="s">
        <v>268</v>
      </c>
      <c r="C778" s="525"/>
      <c r="D778" s="525"/>
      <c r="E778" s="525"/>
      <c r="F778" s="525"/>
      <c r="G778" s="525"/>
    </row>
  </sheetData>
  <mergeCells count="12">
    <mergeCell ref="B778:G778"/>
    <mergeCell ref="B1:F1"/>
    <mergeCell ref="G1:G4"/>
    <mergeCell ref="B2:F2"/>
    <mergeCell ref="B3:F3"/>
    <mergeCell ref="B5:G5"/>
    <mergeCell ref="B6:G6"/>
    <mergeCell ref="B7:G7"/>
    <mergeCell ref="B774:G774"/>
    <mergeCell ref="B775:G775"/>
    <mergeCell ref="B776:G776"/>
    <mergeCell ref="B777:G777"/>
  </mergeCells>
  <hyperlinks>
    <hyperlink ref="G1" r:id="rId1" display="http://obiee.banrep.gov.co/analytics/Missing_/Precios/html/DESC_IPC.html" xr:uid="{00000000-0004-0000-0000-000000000000}"/>
    <hyperlink ref="B774" r:id="rId2" display="http://www.dane.gov.co/" xr:uid="{00000000-0004-0000-0000-000001000000}"/>
    <hyperlink ref="B778" r:id="rId3" display="http://www.dane.gov.co/files/investigaciones/fichas/IPC.pdf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77"/>
  <sheetViews>
    <sheetView topLeftCell="E30" workbookViewId="0">
      <selection activeCell="J53" sqref="J53"/>
    </sheetView>
  </sheetViews>
  <sheetFormatPr baseColWidth="10" defaultRowHeight="15.6" x14ac:dyDescent="0.3"/>
  <cols>
    <col min="1" max="1" width="24.69921875" bestFit="1" customWidth="1"/>
    <col min="2" max="2" width="27.8984375" bestFit="1" customWidth="1"/>
    <col min="3" max="3" width="22" customWidth="1"/>
    <col min="4" max="4" width="68.69921875" bestFit="1" customWidth="1"/>
    <col min="5" max="5" width="18.69921875" bestFit="1" customWidth="1"/>
    <col min="6" max="6" width="23.5" bestFit="1" customWidth="1"/>
    <col min="7" max="7" width="14.8984375" style="3" bestFit="1" customWidth="1"/>
  </cols>
  <sheetData>
    <row r="3" spans="1:7" x14ac:dyDescent="0.3">
      <c r="A3" s="1" t="s">
        <v>84</v>
      </c>
    </row>
    <row r="4" spans="1:7" x14ac:dyDescent="0.3">
      <c r="A4" s="1" t="s">
        <v>0</v>
      </c>
      <c r="B4" s="1" t="s">
        <v>72</v>
      </c>
      <c r="C4" s="1" t="s">
        <v>1</v>
      </c>
      <c r="D4" s="1" t="s">
        <v>2</v>
      </c>
      <c r="E4" s="1" t="s">
        <v>3</v>
      </c>
      <c r="F4" s="1" t="s">
        <v>4</v>
      </c>
      <c r="G4" t="s">
        <v>83</v>
      </c>
    </row>
    <row r="5" spans="1:7" x14ac:dyDescent="0.3">
      <c r="A5" t="s">
        <v>65</v>
      </c>
      <c r="B5" t="s">
        <v>20</v>
      </c>
      <c r="C5" t="s">
        <v>101</v>
      </c>
      <c r="D5" t="s">
        <v>21</v>
      </c>
      <c r="E5" s="2">
        <v>41244</v>
      </c>
      <c r="F5" s="2">
        <v>41244</v>
      </c>
      <c r="G5" s="3">
        <v>11287362</v>
      </c>
    </row>
    <row r="6" spans="1:7" x14ac:dyDescent="0.3">
      <c r="A6" t="s">
        <v>73</v>
      </c>
      <c r="G6" s="3">
        <v>11287362</v>
      </c>
    </row>
    <row r="7" spans="1:7" x14ac:dyDescent="0.3">
      <c r="A7" t="s">
        <v>67</v>
      </c>
      <c r="B7" t="s">
        <v>32</v>
      </c>
      <c r="C7" t="s">
        <v>105</v>
      </c>
      <c r="D7" t="s">
        <v>33</v>
      </c>
      <c r="E7" s="2">
        <v>42157</v>
      </c>
      <c r="F7" s="2">
        <v>42157</v>
      </c>
      <c r="G7" s="3">
        <v>7320000</v>
      </c>
    </row>
    <row r="8" spans="1:7" x14ac:dyDescent="0.3">
      <c r="B8" t="s">
        <v>34</v>
      </c>
      <c r="C8" t="s">
        <v>106</v>
      </c>
      <c r="D8" t="s">
        <v>35</v>
      </c>
      <c r="E8" s="2">
        <v>42422</v>
      </c>
      <c r="F8" s="2">
        <v>42451</v>
      </c>
      <c r="G8" s="3">
        <v>27840000</v>
      </c>
    </row>
    <row r="9" spans="1:7" x14ac:dyDescent="0.3">
      <c r="B9" t="s">
        <v>30</v>
      </c>
      <c r="C9" t="s">
        <v>104</v>
      </c>
      <c r="D9" t="s">
        <v>31</v>
      </c>
      <c r="E9" s="2">
        <v>42156</v>
      </c>
      <c r="F9" s="2">
        <v>42186</v>
      </c>
      <c r="G9" s="3">
        <v>46601928</v>
      </c>
    </row>
    <row r="10" spans="1:7" x14ac:dyDescent="0.3">
      <c r="B10" t="s">
        <v>24</v>
      </c>
      <c r="C10" t="s">
        <v>102</v>
      </c>
      <c r="D10" t="s">
        <v>85</v>
      </c>
      <c r="E10" s="2">
        <v>42471</v>
      </c>
      <c r="F10" s="2">
        <v>42471</v>
      </c>
      <c r="G10" s="3">
        <v>10341331</v>
      </c>
    </row>
    <row r="11" spans="1:7" x14ac:dyDescent="0.3">
      <c r="B11" t="s">
        <v>25</v>
      </c>
      <c r="C11" t="s">
        <v>103</v>
      </c>
      <c r="D11" t="s">
        <v>26</v>
      </c>
      <c r="E11" s="2">
        <v>42163</v>
      </c>
      <c r="F11" s="2">
        <v>42193</v>
      </c>
      <c r="G11" s="3">
        <v>446080</v>
      </c>
    </row>
    <row r="12" spans="1:7" x14ac:dyDescent="0.3">
      <c r="D12" t="s">
        <v>27</v>
      </c>
      <c r="E12" s="2">
        <v>42201</v>
      </c>
      <c r="F12" s="2">
        <v>42232</v>
      </c>
      <c r="G12" s="3">
        <v>705600</v>
      </c>
    </row>
    <row r="13" spans="1:7" x14ac:dyDescent="0.3">
      <c r="D13" t="s">
        <v>28</v>
      </c>
      <c r="E13" s="2">
        <v>42231</v>
      </c>
      <c r="F13" s="2">
        <v>42262</v>
      </c>
      <c r="G13" s="3">
        <v>705600</v>
      </c>
    </row>
    <row r="14" spans="1:7" x14ac:dyDescent="0.3">
      <c r="D14" t="s">
        <v>29</v>
      </c>
      <c r="E14" s="2">
        <v>42254</v>
      </c>
      <c r="F14" s="2">
        <v>42284</v>
      </c>
      <c r="G14" s="3">
        <v>705600</v>
      </c>
    </row>
    <row r="15" spans="1:7" x14ac:dyDescent="0.3">
      <c r="A15" t="s">
        <v>74</v>
      </c>
      <c r="G15" s="3">
        <v>94666139</v>
      </c>
    </row>
    <row r="16" spans="1:7" x14ac:dyDescent="0.3">
      <c r="A16" t="s">
        <v>64</v>
      </c>
      <c r="B16" t="s">
        <v>18</v>
      </c>
      <c r="C16" t="s">
        <v>100</v>
      </c>
      <c r="D16" t="s">
        <v>19</v>
      </c>
      <c r="E16" s="2">
        <v>41244</v>
      </c>
      <c r="F16" s="2">
        <v>41244</v>
      </c>
      <c r="G16" s="3">
        <v>9880000</v>
      </c>
    </row>
    <row r="17" spans="1:7" x14ac:dyDescent="0.3">
      <c r="B17" t="s">
        <v>16</v>
      </c>
      <c r="C17" t="s">
        <v>99</v>
      </c>
      <c r="D17" t="s">
        <v>17</v>
      </c>
      <c r="E17" s="2">
        <v>42156</v>
      </c>
      <c r="F17" s="2">
        <v>42156</v>
      </c>
      <c r="G17" s="3">
        <v>7435607</v>
      </c>
    </row>
    <row r="18" spans="1:7" x14ac:dyDescent="0.3">
      <c r="A18" t="s">
        <v>75</v>
      </c>
      <c r="G18" s="3">
        <v>17315607</v>
      </c>
    </row>
    <row r="19" spans="1:7" x14ac:dyDescent="0.3">
      <c r="A19" t="s">
        <v>68</v>
      </c>
      <c r="B19" t="s">
        <v>76</v>
      </c>
      <c r="C19" t="s">
        <v>82</v>
      </c>
      <c r="D19" t="s">
        <v>55</v>
      </c>
      <c r="E19" s="2">
        <v>42587</v>
      </c>
      <c r="F19" s="2">
        <v>42587</v>
      </c>
      <c r="G19" s="3">
        <v>3609600</v>
      </c>
    </row>
    <row r="20" spans="1:7" x14ac:dyDescent="0.3">
      <c r="D20" t="s">
        <v>56</v>
      </c>
      <c r="E20" s="2">
        <v>42587</v>
      </c>
      <c r="F20" s="2">
        <v>42587</v>
      </c>
      <c r="G20" s="3">
        <v>91077700</v>
      </c>
    </row>
    <row r="21" spans="1:7" x14ac:dyDescent="0.3">
      <c r="B21" t="s">
        <v>36</v>
      </c>
      <c r="C21" t="s">
        <v>107</v>
      </c>
      <c r="D21" t="s">
        <v>48</v>
      </c>
      <c r="E21" s="2">
        <v>42226</v>
      </c>
      <c r="F21" s="2">
        <v>42257</v>
      </c>
      <c r="G21" s="3">
        <v>5375600</v>
      </c>
    </row>
    <row r="22" spans="1:7" x14ac:dyDescent="0.3">
      <c r="D22" t="s">
        <v>37</v>
      </c>
      <c r="E22" s="2">
        <v>42176</v>
      </c>
      <c r="F22" s="2">
        <v>42206</v>
      </c>
      <c r="G22" s="3">
        <v>255780</v>
      </c>
    </row>
    <row r="23" spans="1:7" x14ac:dyDescent="0.3">
      <c r="D23" t="s">
        <v>38</v>
      </c>
      <c r="E23" s="2">
        <v>42176</v>
      </c>
      <c r="F23" s="2">
        <v>42206</v>
      </c>
      <c r="G23" s="3">
        <v>2802908</v>
      </c>
    </row>
    <row r="24" spans="1:7" x14ac:dyDescent="0.3">
      <c r="D24" t="s">
        <v>39</v>
      </c>
      <c r="E24" s="2">
        <v>42176</v>
      </c>
      <c r="F24" s="2">
        <v>42206</v>
      </c>
      <c r="G24" s="3">
        <v>312504</v>
      </c>
    </row>
    <row r="25" spans="1:7" x14ac:dyDescent="0.3">
      <c r="D25" t="s">
        <v>40</v>
      </c>
      <c r="E25" s="2">
        <v>42278</v>
      </c>
      <c r="F25" s="2">
        <v>42309</v>
      </c>
      <c r="G25" s="3">
        <v>2564988</v>
      </c>
    </row>
    <row r="26" spans="1:7" x14ac:dyDescent="0.3">
      <c r="D26" t="s">
        <v>41</v>
      </c>
      <c r="E26" s="2">
        <v>42278</v>
      </c>
      <c r="F26" s="2">
        <v>42309</v>
      </c>
      <c r="G26" s="3">
        <v>643908</v>
      </c>
    </row>
    <row r="27" spans="1:7" x14ac:dyDescent="0.3">
      <c r="D27" t="s">
        <v>43</v>
      </c>
      <c r="E27" s="2">
        <v>42278</v>
      </c>
      <c r="F27" s="2">
        <v>42309</v>
      </c>
      <c r="G27" s="3">
        <v>60088</v>
      </c>
    </row>
    <row r="28" spans="1:7" x14ac:dyDescent="0.3">
      <c r="D28" t="s">
        <v>45</v>
      </c>
      <c r="E28" s="2">
        <v>42278</v>
      </c>
      <c r="F28" s="2">
        <v>42309</v>
      </c>
      <c r="G28" s="3">
        <v>643908</v>
      </c>
    </row>
    <row r="29" spans="1:7" x14ac:dyDescent="0.3">
      <c r="D29" t="s">
        <v>47</v>
      </c>
      <c r="E29" s="2">
        <v>42339</v>
      </c>
      <c r="F29" s="2">
        <v>42369</v>
      </c>
      <c r="G29" s="3">
        <v>55680</v>
      </c>
    </row>
    <row r="30" spans="1:7" x14ac:dyDescent="0.3">
      <c r="A30" t="s">
        <v>77</v>
      </c>
      <c r="G30" s="3">
        <v>107402664</v>
      </c>
    </row>
    <row r="31" spans="1:7" x14ac:dyDescent="0.3">
      <c r="A31" t="s">
        <v>66</v>
      </c>
      <c r="B31" t="s">
        <v>53</v>
      </c>
      <c r="C31" t="s">
        <v>95</v>
      </c>
      <c r="D31" t="s">
        <v>54</v>
      </c>
      <c r="E31" s="2">
        <v>42503</v>
      </c>
      <c r="F31" s="2">
        <v>42503</v>
      </c>
      <c r="G31" s="3">
        <v>3921750</v>
      </c>
    </row>
    <row r="32" spans="1:7" x14ac:dyDescent="0.3">
      <c r="B32" t="s">
        <v>57</v>
      </c>
      <c r="C32" t="s">
        <v>58</v>
      </c>
      <c r="D32" t="s">
        <v>59</v>
      </c>
      <c r="E32" s="2">
        <v>42470</v>
      </c>
      <c r="F32" s="2">
        <v>42470</v>
      </c>
      <c r="G32" s="3">
        <v>860160</v>
      </c>
    </row>
    <row r="33" spans="1:7" x14ac:dyDescent="0.3">
      <c r="B33" t="s">
        <v>50</v>
      </c>
      <c r="C33" t="s">
        <v>51</v>
      </c>
      <c r="D33" t="s">
        <v>49</v>
      </c>
      <c r="E33" s="2">
        <v>42503</v>
      </c>
      <c r="F33" s="2">
        <v>42503</v>
      </c>
      <c r="G33" s="3">
        <v>10212750</v>
      </c>
    </row>
    <row r="34" spans="1:7" x14ac:dyDescent="0.3">
      <c r="D34" t="s">
        <v>52</v>
      </c>
      <c r="E34" s="2">
        <v>42503</v>
      </c>
      <c r="F34" s="2">
        <v>42503</v>
      </c>
      <c r="G34" s="3">
        <v>306000</v>
      </c>
    </row>
    <row r="35" spans="1:7" x14ac:dyDescent="0.3">
      <c r="B35" t="s">
        <v>60</v>
      </c>
      <c r="C35" t="s">
        <v>61</v>
      </c>
      <c r="D35" t="s">
        <v>62</v>
      </c>
      <c r="E35" s="2">
        <v>42531</v>
      </c>
      <c r="F35" s="2">
        <v>42531</v>
      </c>
      <c r="G35" s="3">
        <v>1657447</v>
      </c>
    </row>
    <row r="36" spans="1:7" x14ac:dyDescent="0.3">
      <c r="B36" t="s">
        <v>22</v>
      </c>
      <c r="C36" t="s">
        <v>93</v>
      </c>
      <c r="D36" t="s">
        <v>23</v>
      </c>
      <c r="E36" s="2">
        <v>42470</v>
      </c>
      <c r="F36" s="2">
        <v>42470</v>
      </c>
      <c r="G36" s="3">
        <v>20980132</v>
      </c>
    </row>
    <row r="37" spans="1:7" x14ac:dyDescent="0.3">
      <c r="A37" t="s">
        <v>78</v>
      </c>
      <c r="G37" s="3">
        <v>37938239</v>
      </c>
    </row>
    <row r="38" spans="1:7" x14ac:dyDescent="0.3">
      <c r="A38" t="s">
        <v>86</v>
      </c>
      <c r="B38" t="s">
        <v>44</v>
      </c>
      <c r="C38" t="s">
        <v>97</v>
      </c>
      <c r="D38" t="s">
        <v>54</v>
      </c>
      <c r="E38" s="2">
        <v>41220</v>
      </c>
      <c r="F38" s="2">
        <v>41240</v>
      </c>
      <c r="G38" s="3">
        <v>32528000</v>
      </c>
    </row>
    <row r="39" spans="1:7" x14ac:dyDescent="0.3">
      <c r="E39" s="2">
        <v>41401</v>
      </c>
      <c r="F39" s="2">
        <v>41421</v>
      </c>
      <c r="G39" s="3">
        <v>25456700</v>
      </c>
    </row>
    <row r="40" spans="1:7" x14ac:dyDescent="0.3">
      <c r="E40" s="2">
        <v>41677</v>
      </c>
      <c r="F40" s="2">
        <v>41697</v>
      </c>
      <c r="G40" s="3">
        <v>39599722</v>
      </c>
    </row>
    <row r="41" spans="1:7" x14ac:dyDescent="0.3">
      <c r="B41" t="s">
        <v>46</v>
      </c>
      <c r="C41" t="s">
        <v>98</v>
      </c>
      <c r="D41" t="s">
        <v>54</v>
      </c>
      <c r="E41" s="2">
        <v>41162</v>
      </c>
      <c r="F41" s="2">
        <v>41557</v>
      </c>
      <c r="G41" s="3">
        <v>19000000</v>
      </c>
    </row>
    <row r="42" spans="1:7" x14ac:dyDescent="0.3">
      <c r="E42" s="2">
        <v>41389</v>
      </c>
      <c r="F42" s="2">
        <v>41557</v>
      </c>
      <c r="G42" s="3">
        <v>31000000</v>
      </c>
    </row>
    <row r="43" spans="1:7" x14ac:dyDescent="0.3">
      <c r="B43" t="s">
        <v>42</v>
      </c>
      <c r="C43" t="s">
        <v>96</v>
      </c>
      <c r="D43" t="s">
        <v>54</v>
      </c>
      <c r="E43" s="2">
        <v>40978</v>
      </c>
      <c r="F43" s="2">
        <v>41100</v>
      </c>
      <c r="G43" s="3">
        <v>34000000</v>
      </c>
    </row>
    <row r="44" spans="1:7" x14ac:dyDescent="0.3">
      <c r="E44" s="2">
        <v>41581</v>
      </c>
      <c r="F44" s="2">
        <v>41100</v>
      </c>
      <c r="G44" s="3">
        <v>34000000</v>
      </c>
    </row>
    <row r="45" spans="1:7" x14ac:dyDescent="0.3">
      <c r="A45" t="s">
        <v>87</v>
      </c>
      <c r="G45" s="3">
        <v>215584422</v>
      </c>
    </row>
    <row r="46" spans="1:7" x14ac:dyDescent="0.3">
      <c r="A46" t="s">
        <v>63</v>
      </c>
      <c r="B46" t="s">
        <v>12</v>
      </c>
      <c r="C46" t="s">
        <v>90</v>
      </c>
      <c r="D46" t="s">
        <v>13</v>
      </c>
      <c r="E46" s="2">
        <v>42369</v>
      </c>
      <c r="F46" s="2">
        <v>42369</v>
      </c>
      <c r="G46" s="3">
        <v>1621227</v>
      </c>
    </row>
    <row r="47" spans="1:7" x14ac:dyDescent="0.3">
      <c r="B47" t="s">
        <v>6</v>
      </c>
      <c r="C47" t="s">
        <v>88</v>
      </c>
      <c r="D47" t="s">
        <v>7</v>
      </c>
      <c r="E47" s="2">
        <v>41274</v>
      </c>
      <c r="F47" s="2">
        <v>41274</v>
      </c>
      <c r="G47" s="3">
        <v>0</v>
      </c>
    </row>
    <row r="48" spans="1:7" x14ac:dyDescent="0.3">
      <c r="D48" t="s">
        <v>9</v>
      </c>
      <c r="E48" s="2">
        <v>41639</v>
      </c>
      <c r="F48" s="2">
        <v>41639</v>
      </c>
      <c r="G48" s="3">
        <v>0</v>
      </c>
    </row>
    <row r="49" spans="1:7" x14ac:dyDescent="0.3">
      <c r="D49" t="s">
        <v>10</v>
      </c>
      <c r="E49" s="2">
        <v>42004</v>
      </c>
      <c r="F49" s="2">
        <v>42004</v>
      </c>
      <c r="G49" s="3">
        <v>0</v>
      </c>
    </row>
    <row r="50" spans="1:7" x14ac:dyDescent="0.3">
      <c r="D50" t="s">
        <v>11</v>
      </c>
      <c r="E50" s="2">
        <v>42369</v>
      </c>
      <c r="F50" s="2">
        <v>42369</v>
      </c>
      <c r="G50" s="3">
        <v>7328750</v>
      </c>
    </row>
    <row r="51" spans="1:7" x14ac:dyDescent="0.3">
      <c r="B51" t="s">
        <v>14</v>
      </c>
      <c r="C51" t="s">
        <v>91</v>
      </c>
      <c r="D51" t="s">
        <v>13</v>
      </c>
      <c r="E51" s="2">
        <v>42369</v>
      </c>
      <c r="F51" s="2">
        <v>42369</v>
      </c>
      <c r="G51" s="3">
        <v>2013104</v>
      </c>
    </row>
    <row r="52" spans="1:7" x14ac:dyDescent="0.3">
      <c r="B52" t="s">
        <v>8</v>
      </c>
      <c r="C52" t="s">
        <v>89</v>
      </c>
      <c r="D52" t="s">
        <v>7</v>
      </c>
      <c r="E52" s="2">
        <v>41274</v>
      </c>
      <c r="F52" s="2">
        <v>41274</v>
      </c>
      <c r="G52" s="3">
        <v>0</v>
      </c>
    </row>
    <row r="53" spans="1:7" x14ac:dyDescent="0.3">
      <c r="D53" t="s">
        <v>9</v>
      </c>
      <c r="E53" s="2">
        <v>41639</v>
      </c>
      <c r="F53" s="2">
        <v>41639</v>
      </c>
      <c r="G53" s="3">
        <v>0</v>
      </c>
    </row>
    <row r="54" spans="1:7" x14ac:dyDescent="0.3">
      <c r="D54" t="s">
        <v>10</v>
      </c>
      <c r="E54" s="2">
        <v>42004</v>
      </c>
      <c r="F54" s="2">
        <v>42004</v>
      </c>
      <c r="G54" s="3">
        <v>0</v>
      </c>
    </row>
    <row r="55" spans="1:7" x14ac:dyDescent="0.3">
      <c r="D55" t="s">
        <v>11</v>
      </c>
      <c r="E55" s="2">
        <v>42369</v>
      </c>
      <c r="F55" s="2">
        <v>42369</v>
      </c>
      <c r="G55" s="3">
        <v>7328750</v>
      </c>
    </row>
    <row r="56" spans="1:7" x14ac:dyDescent="0.3">
      <c r="B56" t="s">
        <v>15</v>
      </c>
      <c r="C56" t="s">
        <v>92</v>
      </c>
      <c r="D56" t="s">
        <v>13</v>
      </c>
      <c r="E56" s="2">
        <v>42597</v>
      </c>
      <c r="F56" s="2">
        <v>42597</v>
      </c>
      <c r="G56" s="3">
        <v>1698710</v>
      </c>
    </row>
    <row r="57" spans="1:7" x14ac:dyDescent="0.3">
      <c r="B57" t="s">
        <v>282</v>
      </c>
      <c r="C57" t="s">
        <v>70</v>
      </c>
      <c r="D57" t="s">
        <v>13</v>
      </c>
      <c r="E57" s="2">
        <v>42735</v>
      </c>
      <c r="F57" s="2">
        <v>42735</v>
      </c>
      <c r="G57" s="3">
        <v>9250000</v>
      </c>
    </row>
    <row r="58" spans="1:7" x14ac:dyDescent="0.3">
      <c r="A58" t="s">
        <v>79</v>
      </c>
      <c r="G58" s="3">
        <v>29240541</v>
      </c>
    </row>
    <row r="59" spans="1:7" x14ac:dyDescent="0.3">
      <c r="A59" t="s">
        <v>69</v>
      </c>
      <c r="B59" t="s">
        <v>6</v>
      </c>
      <c r="C59" t="s">
        <v>94</v>
      </c>
      <c r="D59" t="s">
        <v>23</v>
      </c>
      <c r="E59" s="2">
        <v>41223</v>
      </c>
      <c r="F59" s="2">
        <v>41618</v>
      </c>
      <c r="G59" s="3">
        <v>11923493</v>
      </c>
    </row>
    <row r="60" spans="1:7" x14ac:dyDescent="0.3">
      <c r="A60" t="s">
        <v>80</v>
      </c>
      <c r="G60" s="3">
        <v>11923493</v>
      </c>
    </row>
    <row r="61" spans="1:7" x14ac:dyDescent="0.3">
      <c r="A61" t="s">
        <v>70</v>
      </c>
      <c r="B61" t="s">
        <v>6</v>
      </c>
      <c r="C61" t="s">
        <v>70</v>
      </c>
      <c r="D61" t="s">
        <v>121</v>
      </c>
      <c r="E61" t="s">
        <v>70</v>
      </c>
      <c r="F61" t="s">
        <v>70</v>
      </c>
      <c r="G61" s="3">
        <v>397205336.03100002</v>
      </c>
    </row>
    <row r="62" spans="1:7" x14ac:dyDescent="0.3">
      <c r="B62" t="s">
        <v>8</v>
      </c>
      <c r="C62" t="s">
        <v>70</v>
      </c>
      <c r="D62" t="s">
        <v>121</v>
      </c>
      <c r="E62" t="s">
        <v>70</v>
      </c>
      <c r="F62" t="s">
        <v>70</v>
      </c>
      <c r="G62" s="3">
        <v>397205336.02999997</v>
      </c>
    </row>
    <row r="63" spans="1:7" x14ac:dyDescent="0.3">
      <c r="B63" t="s">
        <v>70</v>
      </c>
      <c r="C63" t="s">
        <v>70</v>
      </c>
      <c r="D63" t="s">
        <v>70</v>
      </c>
      <c r="E63" t="s">
        <v>70</v>
      </c>
      <c r="F63" t="s">
        <v>70</v>
      </c>
    </row>
    <row r="64" spans="1:7" x14ac:dyDescent="0.3">
      <c r="A64" t="s">
        <v>81</v>
      </c>
      <c r="G64" s="3">
        <v>794410672.06099999</v>
      </c>
    </row>
    <row r="65" spans="1:7" x14ac:dyDescent="0.3">
      <c r="A65" t="s">
        <v>109</v>
      </c>
      <c r="B65" t="s">
        <v>108</v>
      </c>
      <c r="C65" t="s">
        <v>281</v>
      </c>
      <c r="D65" t="s">
        <v>110</v>
      </c>
      <c r="E65" s="2">
        <v>41651</v>
      </c>
      <c r="F65" s="2">
        <v>41651</v>
      </c>
      <c r="G65" s="3">
        <v>38986000</v>
      </c>
    </row>
    <row r="66" spans="1:7" x14ac:dyDescent="0.3">
      <c r="D66" t="s">
        <v>111</v>
      </c>
      <c r="E66" s="2">
        <v>41771</v>
      </c>
      <c r="F66" s="2">
        <v>41771</v>
      </c>
      <c r="G66" s="3">
        <v>5242000</v>
      </c>
    </row>
    <row r="67" spans="1:7" x14ac:dyDescent="0.3">
      <c r="D67" t="s">
        <v>112</v>
      </c>
      <c r="E67" s="2">
        <v>42075</v>
      </c>
      <c r="F67" s="2">
        <v>42075</v>
      </c>
      <c r="G67" s="3">
        <v>5001000</v>
      </c>
    </row>
    <row r="68" spans="1:7" x14ac:dyDescent="0.3">
      <c r="D68" t="s">
        <v>113</v>
      </c>
      <c r="E68" s="2">
        <v>42381</v>
      </c>
      <c r="F68" s="2">
        <v>42381</v>
      </c>
      <c r="G68" s="3">
        <v>2800000</v>
      </c>
    </row>
    <row r="69" spans="1:7" x14ac:dyDescent="0.3">
      <c r="D69" t="s">
        <v>114</v>
      </c>
      <c r="E69" s="2">
        <v>42441</v>
      </c>
      <c r="F69" s="2">
        <v>42441</v>
      </c>
      <c r="G69" s="3">
        <v>543000</v>
      </c>
    </row>
    <row r="70" spans="1:7" x14ac:dyDescent="0.3">
      <c r="D70" t="s">
        <v>115</v>
      </c>
      <c r="E70" s="2">
        <v>42111</v>
      </c>
      <c r="F70" s="2">
        <v>42111</v>
      </c>
      <c r="G70" s="3">
        <v>157184000</v>
      </c>
    </row>
    <row r="71" spans="1:7" x14ac:dyDescent="0.3">
      <c r="D71" t="s">
        <v>116</v>
      </c>
      <c r="E71" s="2">
        <v>42109</v>
      </c>
      <c r="F71" s="2">
        <v>42109</v>
      </c>
      <c r="G71" s="3">
        <v>40782000</v>
      </c>
    </row>
    <row r="72" spans="1:7" x14ac:dyDescent="0.3">
      <c r="D72" t="s">
        <v>117</v>
      </c>
      <c r="E72" s="2">
        <v>42473</v>
      </c>
      <c r="F72" s="2">
        <v>42473</v>
      </c>
      <c r="G72" s="3">
        <v>17799000</v>
      </c>
    </row>
    <row r="73" spans="1:7" x14ac:dyDescent="0.3">
      <c r="D73" t="s">
        <v>118</v>
      </c>
      <c r="E73" s="2">
        <v>42734</v>
      </c>
      <c r="F73" s="2">
        <v>42734</v>
      </c>
      <c r="G73" s="3">
        <v>36048000</v>
      </c>
    </row>
    <row r="74" spans="1:7" x14ac:dyDescent="0.3">
      <c r="D74" t="s">
        <v>119</v>
      </c>
      <c r="E74" s="2">
        <v>42473</v>
      </c>
      <c r="F74" s="2">
        <v>42473</v>
      </c>
      <c r="G74" s="3">
        <v>12564000</v>
      </c>
    </row>
    <row r="75" spans="1:7" x14ac:dyDescent="0.3">
      <c r="D75" t="s">
        <v>120</v>
      </c>
      <c r="E75" s="2">
        <v>42842</v>
      </c>
      <c r="F75" s="2">
        <v>42842</v>
      </c>
      <c r="G75" s="3">
        <v>14257000</v>
      </c>
    </row>
    <row r="76" spans="1:7" x14ac:dyDescent="0.3">
      <c r="A76" t="s">
        <v>122</v>
      </c>
      <c r="G76" s="3">
        <v>331206000</v>
      </c>
    </row>
    <row r="77" spans="1:7" x14ac:dyDescent="0.3">
      <c r="A77" t="s">
        <v>71</v>
      </c>
      <c r="G77" s="3">
        <v>1650975139.0609999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130"/>
  <sheetViews>
    <sheetView topLeftCell="A49" workbookViewId="0">
      <selection activeCell="A54" sqref="A54"/>
    </sheetView>
  </sheetViews>
  <sheetFormatPr baseColWidth="10" defaultRowHeight="15.6" x14ac:dyDescent="0.3"/>
  <cols>
    <col min="1" max="1" width="24.69921875" bestFit="1" customWidth="1"/>
    <col min="2" max="2" width="27.8984375" bestFit="1" customWidth="1"/>
    <col min="3" max="3" width="22" customWidth="1"/>
    <col min="4" max="4" width="42.3984375" customWidth="1"/>
    <col min="5" max="5" width="18.69921875" bestFit="1" customWidth="1"/>
    <col min="6" max="6" width="18.5" customWidth="1"/>
    <col min="7" max="7" width="15.09765625" style="3" bestFit="1" customWidth="1"/>
    <col min="8" max="8" width="13.3984375" bestFit="1" customWidth="1"/>
  </cols>
  <sheetData>
    <row r="3" spans="1:8" x14ac:dyDescent="0.3">
      <c r="A3" s="21" t="s">
        <v>84</v>
      </c>
      <c r="B3" s="22"/>
      <c r="C3" s="22"/>
      <c r="D3" s="22"/>
      <c r="E3" s="22"/>
      <c r="F3" s="22"/>
      <c r="G3" s="22"/>
      <c r="H3" s="23"/>
    </row>
    <row r="4" spans="1:8" x14ac:dyDescent="0.3">
      <c r="A4" s="21" t="s">
        <v>0</v>
      </c>
      <c r="B4" s="21" t="s">
        <v>72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4" t="s">
        <v>83</v>
      </c>
    </row>
    <row r="5" spans="1:8" x14ac:dyDescent="0.3">
      <c r="A5" s="21" t="s">
        <v>65</v>
      </c>
      <c r="B5" s="21" t="s">
        <v>20</v>
      </c>
      <c r="C5" s="21" t="s">
        <v>101</v>
      </c>
      <c r="D5" s="21" t="s">
        <v>21</v>
      </c>
      <c r="E5" s="25">
        <v>41244</v>
      </c>
      <c r="F5" s="25">
        <v>41244</v>
      </c>
      <c r="G5" s="21">
        <v>1642</v>
      </c>
      <c r="H5" s="23">
        <v>11287362</v>
      </c>
    </row>
    <row r="6" spans="1:8" x14ac:dyDescent="0.3">
      <c r="A6" s="21" t="s">
        <v>67</v>
      </c>
      <c r="B6" s="21" t="s">
        <v>32</v>
      </c>
      <c r="C6" s="21" t="s">
        <v>105</v>
      </c>
      <c r="D6" s="21" t="s">
        <v>33</v>
      </c>
      <c r="E6" s="25">
        <v>42157</v>
      </c>
      <c r="F6" s="25">
        <v>42157</v>
      </c>
      <c r="G6" s="21">
        <v>729</v>
      </c>
      <c r="H6" s="23">
        <v>7320000</v>
      </c>
    </row>
    <row r="7" spans="1:8" x14ac:dyDescent="0.3">
      <c r="A7" s="26"/>
      <c r="B7" s="21" t="s">
        <v>34</v>
      </c>
      <c r="C7" s="21" t="s">
        <v>106</v>
      </c>
      <c r="D7" s="21" t="s">
        <v>35</v>
      </c>
      <c r="E7" s="25">
        <v>42422</v>
      </c>
      <c r="F7" s="25">
        <v>42451</v>
      </c>
      <c r="G7" s="21">
        <v>435</v>
      </c>
      <c r="H7" s="23">
        <v>27840000</v>
      </c>
    </row>
    <row r="8" spans="1:8" x14ac:dyDescent="0.3">
      <c r="A8" s="26"/>
      <c r="B8" s="21" t="s">
        <v>30</v>
      </c>
      <c r="C8" s="21" t="s">
        <v>104</v>
      </c>
      <c r="D8" s="21" t="s">
        <v>31</v>
      </c>
      <c r="E8" s="25">
        <v>42156</v>
      </c>
      <c r="F8" s="25">
        <v>42186</v>
      </c>
      <c r="G8" s="21">
        <v>700</v>
      </c>
      <c r="H8" s="23">
        <v>46601928</v>
      </c>
    </row>
    <row r="9" spans="1:8" x14ac:dyDescent="0.3">
      <c r="A9" s="26"/>
      <c r="B9" s="21" t="s">
        <v>24</v>
      </c>
      <c r="C9" s="21" t="s">
        <v>102</v>
      </c>
      <c r="D9" s="21" t="s">
        <v>85</v>
      </c>
      <c r="E9" s="25">
        <v>42471</v>
      </c>
      <c r="F9" s="25">
        <v>42471</v>
      </c>
      <c r="G9" s="21">
        <v>415</v>
      </c>
      <c r="H9" s="23">
        <v>10341331</v>
      </c>
    </row>
    <row r="10" spans="1:8" x14ac:dyDescent="0.3">
      <c r="A10" s="26"/>
      <c r="B10" s="21" t="s">
        <v>25</v>
      </c>
      <c r="C10" s="21" t="s">
        <v>103</v>
      </c>
      <c r="D10" s="21" t="s">
        <v>26</v>
      </c>
      <c r="E10" s="25">
        <v>42163</v>
      </c>
      <c r="F10" s="25">
        <v>42193</v>
      </c>
      <c r="G10" s="21">
        <v>693</v>
      </c>
      <c r="H10" s="23">
        <v>446080</v>
      </c>
    </row>
    <row r="11" spans="1:8" x14ac:dyDescent="0.3">
      <c r="A11" s="26"/>
      <c r="B11" s="26"/>
      <c r="C11" s="26"/>
      <c r="D11" s="21" t="s">
        <v>27</v>
      </c>
      <c r="E11" s="25">
        <v>42201</v>
      </c>
      <c r="F11" s="25">
        <v>42232</v>
      </c>
      <c r="G11" s="21">
        <v>654</v>
      </c>
      <c r="H11" s="23">
        <v>705600</v>
      </c>
    </row>
    <row r="12" spans="1:8" x14ac:dyDescent="0.3">
      <c r="A12" s="26"/>
      <c r="B12" s="26"/>
      <c r="C12" s="26"/>
      <c r="D12" s="21" t="s">
        <v>28</v>
      </c>
      <c r="E12" s="25">
        <v>42231</v>
      </c>
      <c r="F12" s="25">
        <v>42262</v>
      </c>
      <c r="G12" s="21">
        <v>624</v>
      </c>
      <c r="H12" s="23">
        <v>705600</v>
      </c>
    </row>
    <row r="13" spans="1:8" x14ac:dyDescent="0.3">
      <c r="A13" s="26"/>
      <c r="B13" s="26"/>
      <c r="C13" s="26"/>
      <c r="D13" s="21" t="s">
        <v>29</v>
      </c>
      <c r="E13" s="25">
        <v>42254</v>
      </c>
      <c r="F13" s="25">
        <v>42284</v>
      </c>
      <c r="G13" s="21">
        <v>602</v>
      </c>
      <c r="H13" s="23">
        <v>705600</v>
      </c>
    </row>
    <row r="14" spans="1:8" x14ac:dyDescent="0.3">
      <c r="A14" s="21" t="s">
        <v>64</v>
      </c>
      <c r="B14" s="21" t="s">
        <v>18</v>
      </c>
      <c r="C14" s="21" t="s">
        <v>100</v>
      </c>
      <c r="D14" s="21" t="s">
        <v>19</v>
      </c>
      <c r="E14" s="25">
        <v>41244</v>
      </c>
      <c r="F14" s="25">
        <v>41244</v>
      </c>
      <c r="G14" s="21">
        <v>1642</v>
      </c>
      <c r="H14" s="23">
        <v>9880000</v>
      </c>
    </row>
    <row r="15" spans="1:8" x14ac:dyDescent="0.3">
      <c r="A15" s="26"/>
      <c r="B15" s="21" t="s">
        <v>16</v>
      </c>
      <c r="C15" s="21" t="s">
        <v>99</v>
      </c>
      <c r="D15" s="21" t="s">
        <v>17</v>
      </c>
      <c r="E15" s="25">
        <v>42156</v>
      </c>
      <c r="F15" s="25">
        <v>42156</v>
      </c>
      <c r="G15" s="21">
        <v>730</v>
      </c>
      <c r="H15" s="23">
        <v>7435607</v>
      </c>
    </row>
    <row r="16" spans="1:8" x14ac:dyDescent="0.3">
      <c r="A16" s="21" t="s">
        <v>68</v>
      </c>
      <c r="B16" s="21" t="s">
        <v>76</v>
      </c>
      <c r="C16" s="21" t="s">
        <v>82</v>
      </c>
      <c r="D16" s="21" t="s">
        <v>55</v>
      </c>
      <c r="E16" s="25">
        <v>42587</v>
      </c>
      <c r="F16" s="25">
        <v>42587</v>
      </c>
      <c r="G16" s="21">
        <v>299</v>
      </c>
      <c r="H16" s="23">
        <v>3609600</v>
      </c>
    </row>
    <row r="17" spans="1:8" x14ac:dyDescent="0.3">
      <c r="A17" s="26"/>
      <c r="B17" s="26"/>
      <c r="C17" s="26"/>
      <c r="D17" s="21" t="s">
        <v>56</v>
      </c>
      <c r="E17" s="25">
        <v>42587</v>
      </c>
      <c r="F17" s="25">
        <v>42587</v>
      </c>
      <c r="G17" s="21">
        <v>299</v>
      </c>
      <c r="H17" s="23">
        <v>91077700</v>
      </c>
    </row>
    <row r="18" spans="1:8" x14ac:dyDescent="0.3">
      <c r="A18" s="26"/>
      <c r="B18" s="21" t="s">
        <v>36</v>
      </c>
      <c r="C18" s="21" t="s">
        <v>107</v>
      </c>
      <c r="D18" s="21" t="s">
        <v>48</v>
      </c>
      <c r="E18" s="25">
        <v>42226</v>
      </c>
      <c r="F18" s="25">
        <v>42257</v>
      </c>
      <c r="G18" s="21">
        <v>629</v>
      </c>
      <c r="H18" s="23">
        <v>5375600</v>
      </c>
    </row>
    <row r="19" spans="1:8" x14ac:dyDescent="0.3">
      <c r="A19" s="26"/>
      <c r="B19" s="26"/>
      <c r="C19" s="26"/>
      <c r="D19" s="21" t="s">
        <v>37</v>
      </c>
      <c r="E19" s="25">
        <v>42176</v>
      </c>
      <c r="F19" s="25">
        <v>42206</v>
      </c>
      <c r="G19" s="21">
        <v>680</v>
      </c>
      <c r="H19" s="23">
        <v>255780</v>
      </c>
    </row>
    <row r="20" spans="1:8" x14ac:dyDescent="0.3">
      <c r="A20" s="26"/>
      <c r="B20" s="26"/>
      <c r="C20" s="26"/>
      <c r="D20" s="21" t="s">
        <v>38</v>
      </c>
      <c r="E20" s="25">
        <v>42176</v>
      </c>
      <c r="F20" s="25">
        <v>42206</v>
      </c>
      <c r="G20" s="21">
        <v>680</v>
      </c>
      <c r="H20" s="23">
        <v>2802908</v>
      </c>
    </row>
    <row r="21" spans="1:8" x14ac:dyDescent="0.3">
      <c r="A21" s="26"/>
      <c r="B21" s="26"/>
      <c r="C21" s="26"/>
      <c r="D21" s="21" t="s">
        <v>39</v>
      </c>
      <c r="E21" s="25">
        <v>42176</v>
      </c>
      <c r="F21" s="25">
        <v>42206</v>
      </c>
      <c r="G21" s="21">
        <v>680</v>
      </c>
      <c r="H21" s="23">
        <v>312504</v>
      </c>
    </row>
    <row r="22" spans="1:8" x14ac:dyDescent="0.3">
      <c r="A22" s="26"/>
      <c r="B22" s="26"/>
      <c r="C22" s="26"/>
      <c r="D22" s="21" t="s">
        <v>40</v>
      </c>
      <c r="E22" s="25">
        <v>42278</v>
      </c>
      <c r="F22" s="25">
        <v>42309</v>
      </c>
      <c r="G22" s="21">
        <v>577</v>
      </c>
      <c r="H22" s="23">
        <v>2564988</v>
      </c>
    </row>
    <row r="23" spans="1:8" x14ac:dyDescent="0.3">
      <c r="A23" s="26"/>
      <c r="B23" s="26"/>
      <c r="C23" s="26"/>
      <c r="D23" s="21" t="s">
        <v>41</v>
      </c>
      <c r="E23" s="25">
        <v>42278</v>
      </c>
      <c r="F23" s="25">
        <v>42309</v>
      </c>
      <c r="G23" s="21">
        <v>577</v>
      </c>
      <c r="H23" s="23">
        <v>643908</v>
      </c>
    </row>
    <row r="24" spans="1:8" x14ac:dyDescent="0.3">
      <c r="A24" s="26"/>
      <c r="B24" s="26"/>
      <c r="C24" s="26"/>
      <c r="D24" s="21" t="s">
        <v>43</v>
      </c>
      <c r="E24" s="25">
        <v>42278</v>
      </c>
      <c r="F24" s="25">
        <v>42309</v>
      </c>
      <c r="G24" s="21">
        <v>577</v>
      </c>
      <c r="H24" s="23">
        <v>60088</v>
      </c>
    </row>
    <row r="25" spans="1:8" x14ac:dyDescent="0.3">
      <c r="A25" s="26"/>
      <c r="B25" s="26"/>
      <c r="C25" s="26"/>
      <c r="D25" s="21" t="s">
        <v>45</v>
      </c>
      <c r="E25" s="25">
        <v>42278</v>
      </c>
      <c r="F25" s="25">
        <v>42309</v>
      </c>
      <c r="G25" s="21">
        <v>577</v>
      </c>
      <c r="H25" s="23">
        <v>643908</v>
      </c>
    </row>
    <row r="26" spans="1:8" x14ac:dyDescent="0.3">
      <c r="A26" s="26"/>
      <c r="B26" s="26"/>
      <c r="C26" s="26"/>
      <c r="D26" s="21" t="s">
        <v>47</v>
      </c>
      <c r="E26" s="25">
        <v>42339</v>
      </c>
      <c r="F26" s="25">
        <v>42369</v>
      </c>
      <c r="G26" s="21">
        <v>517</v>
      </c>
      <c r="H26" s="23">
        <v>55680</v>
      </c>
    </row>
    <row r="27" spans="1:8" x14ac:dyDescent="0.3">
      <c r="A27" s="21" t="s">
        <v>66</v>
      </c>
      <c r="B27" s="21" t="s">
        <v>53</v>
      </c>
      <c r="C27" s="21" t="s">
        <v>95</v>
      </c>
      <c r="D27" s="21" t="s">
        <v>54</v>
      </c>
      <c r="E27" s="25">
        <v>42503</v>
      </c>
      <c r="F27" s="25">
        <v>42503</v>
      </c>
      <c r="G27" s="21">
        <v>383</v>
      </c>
      <c r="H27" s="23">
        <v>3921750</v>
      </c>
    </row>
    <row r="28" spans="1:8" x14ac:dyDescent="0.3">
      <c r="A28" s="26"/>
      <c r="B28" s="21" t="s">
        <v>57</v>
      </c>
      <c r="C28" s="21" t="s">
        <v>58</v>
      </c>
      <c r="D28" s="21" t="s">
        <v>59</v>
      </c>
      <c r="E28" s="25">
        <v>42470</v>
      </c>
      <c r="F28" s="25">
        <v>42470</v>
      </c>
      <c r="G28" s="21">
        <v>416</v>
      </c>
      <c r="H28" s="23">
        <v>860160</v>
      </c>
    </row>
    <row r="29" spans="1:8" x14ac:dyDescent="0.3">
      <c r="A29" s="26"/>
      <c r="B29" s="21" t="s">
        <v>50</v>
      </c>
      <c r="C29" s="21" t="s">
        <v>51</v>
      </c>
      <c r="D29" s="21" t="s">
        <v>49</v>
      </c>
      <c r="E29" s="25">
        <v>42503</v>
      </c>
      <c r="F29" s="25">
        <v>42503</v>
      </c>
      <c r="G29" s="21">
        <v>383</v>
      </c>
      <c r="H29" s="23">
        <v>10212750</v>
      </c>
    </row>
    <row r="30" spans="1:8" x14ac:dyDescent="0.3">
      <c r="A30" s="26"/>
      <c r="B30" s="26"/>
      <c r="C30" s="26"/>
      <c r="D30" s="21" t="s">
        <v>52</v>
      </c>
      <c r="E30" s="25">
        <v>42503</v>
      </c>
      <c r="F30" s="25">
        <v>42503</v>
      </c>
      <c r="G30" s="21">
        <v>383</v>
      </c>
      <c r="H30" s="23">
        <v>306000</v>
      </c>
    </row>
    <row r="31" spans="1:8" x14ac:dyDescent="0.3">
      <c r="A31" s="26"/>
      <c r="B31" s="21" t="s">
        <v>60</v>
      </c>
      <c r="C31" s="21" t="s">
        <v>61</v>
      </c>
      <c r="D31" s="21" t="s">
        <v>62</v>
      </c>
      <c r="E31" s="25">
        <v>42531</v>
      </c>
      <c r="F31" s="25">
        <v>42531</v>
      </c>
      <c r="G31" s="21">
        <v>355</v>
      </c>
      <c r="H31" s="23">
        <v>1657447</v>
      </c>
    </row>
    <row r="32" spans="1:8" x14ac:dyDescent="0.3">
      <c r="A32" s="26"/>
      <c r="B32" s="21" t="s">
        <v>22</v>
      </c>
      <c r="C32" s="21" t="s">
        <v>93</v>
      </c>
      <c r="D32" s="21" t="s">
        <v>23</v>
      </c>
      <c r="E32" s="25">
        <v>42470</v>
      </c>
      <c r="F32" s="25">
        <v>42470</v>
      </c>
      <c r="G32" s="21">
        <v>416</v>
      </c>
      <c r="H32" s="23">
        <v>20980132</v>
      </c>
    </row>
    <row r="33" spans="1:8" x14ac:dyDescent="0.3">
      <c r="A33" s="21" t="s">
        <v>86</v>
      </c>
      <c r="B33" s="21" t="s">
        <v>44</v>
      </c>
      <c r="C33" s="21" t="s">
        <v>97</v>
      </c>
      <c r="D33" s="21" t="s">
        <v>54</v>
      </c>
      <c r="E33" s="25">
        <v>41220</v>
      </c>
      <c r="F33" s="25">
        <v>41240</v>
      </c>
      <c r="G33" s="21">
        <v>1646</v>
      </c>
      <c r="H33" s="23">
        <v>32528000</v>
      </c>
    </row>
    <row r="34" spans="1:8" x14ac:dyDescent="0.3">
      <c r="A34" s="26"/>
      <c r="B34" s="26"/>
      <c r="C34" s="26"/>
      <c r="D34" s="26"/>
      <c r="E34" s="25">
        <v>41401</v>
      </c>
      <c r="F34" s="25">
        <v>41421</v>
      </c>
      <c r="G34" s="21">
        <v>1465</v>
      </c>
      <c r="H34" s="23">
        <v>25456700</v>
      </c>
    </row>
    <row r="35" spans="1:8" x14ac:dyDescent="0.3">
      <c r="A35" s="26"/>
      <c r="B35" s="26"/>
      <c r="C35" s="26"/>
      <c r="D35" s="26"/>
      <c r="E35" s="25">
        <v>41677</v>
      </c>
      <c r="F35" s="25">
        <v>41697</v>
      </c>
      <c r="G35" s="21">
        <v>1189</v>
      </c>
      <c r="H35" s="23">
        <v>39599722</v>
      </c>
    </row>
    <row r="36" spans="1:8" x14ac:dyDescent="0.3">
      <c r="A36" s="26"/>
      <c r="B36" s="21" t="s">
        <v>46</v>
      </c>
      <c r="C36" s="21" t="s">
        <v>98</v>
      </c>
      <c r="D36" s="21" t="s">
        <v>54</v>
      </c>
      <c r="E36" s="25">
        <v>41162</v>
      </c>
      <c r="F36" s="25">
        <v>41557</v>
      </c>
      <c r="G36" s="21">
        <v>1329</v>
      </c>
      <c r="H36" s="23">
        <v>19000000</v>
      </c>
    </row>
    <row r="37" spans="1:8" x14ac:dyDescent="0.3">
      <c r="A37" s="26"/>
      <c r="B37" s="26"/>
      <c r="C37" s="26"/>
      <c r="D37" s="26"/>
      <c r="E37" s="25">
        <v>41389</v>
      </c>
      <c r="F37" s="25">
        <v>41557</v>
      </c>
      <c r="G37" s="21">
        <v>1329</v>
      </c>
      <c r="H37" s="23">
        <v>31000000</v>
      </c>
    </row>
    <row r="38" spans="1:8" x14ac:dyDescent="0.3">
      <c r="A38" s="26"/>
      <c r="B38" s="21" t="s">
        <v>42</v>
      </c>
      <c r="C38" s="21" t="s">
        <v>96</v>
      </c>
      <c r="D38" s="21" t="s">
        <v>54</v>
      </c>
      <c r="E38" s="25">
        <v>40978</v>
      </c>
      <c r="F38" s="25">
        <v>41100</v>
      </c>
      <c r="G38" s="21">
        <v>1786</v>
      </c>
      <c r="H38" s="23">
        <v>34000000</v>
      </c>
    </row>
    <row r="39" spans="1:8" x14ac:dyDescent="0.3">
      <c r="A39" s="26"/>
      <c r="B39" s="26"/>
      <c r="C39" s="26"/>
      <c r="D39" s="26"/>
      <c r="E39" s="25">
        <v>41581</v>
      </c>
      <c r="F39" s="25">
        <v>41100</v>
      </c>
      <c r="G39" s="21">
        <v>1786</v>
      </c>
      <c r="H39" s="23">
        <v>34000000</v>
      </c>
    </row>
    <row r="40" spans="1:8" x14ac:dyDescent="0.3">
      <c r="A40" s="21" t="s">
        <v>63</v>
      </c>
      <c r="B40" s="21" t="s">
        <v>12</v>
      </c>
      <c r="C40" s="21" t="s">
        <v>90</v>
      </c>
      <c r="D40" s="21" t="s">
        <v>13</v>
      </c>
      <c r="E40" s="25">
        <v>42369</v>
      </c>
      <c r="F40" s="25">
        <v>42369</v>
      </c>
      <c r="G40" s="21">
        <v>517</v>
      </c>
      <c r="H40" s="23">
        <v>1621227</v>
      </c>
    </row>
    <row r="41" spans="1:8" x14ac:dyDescent="0.3">
      <c r="A41" s="26"/>
      <c r="B41" s="21" t="s">
        <v>6</v>
      </c>
      <c r="C41" s="21" t="s">
        <v>88</v>
      </c>
      <c r="D41" s="21" t="s">
        <v>7</v>
      </c>
      <c r="E41" s="25">
        <v>41274</v>
      </c>
      <c r="F41" s="25">
        <v>41274</v>
      </c>
      <c r="G41" s="21">
        <v>1612</v>
      </c>
      <c r="H41" s="23">
        <v>0</v>
      </c>
    </row>
    <row r="42" spans="1:8" x14ac:dyDescent="0.3">
      <c r="A42" s="26"/>
      <c r="B42" s="26"/>
      <c r="C42" s="26"/>
      <c r="D42" s="21" t="s">
        <v>9</v>
      </c>
      <c r="E42" s="25">
        <v>41639</v>
      </c>
      <c r="F42" s="25">
        <v>41639</v>
      </c>
      <c r="G42" s="21">
        <v>1247</v>
      </c>
      <c r="H42" s="23">
        <v>0</v>
      </c>
    </row>
    <row r="43" spans="1:8" x14ac:dyDescent="0.3">
      <c r="A43" s="26"/>
      <c r="B43" s="26"/>
      <c r="C43" s="26"/>
      <c r="D43" s="21" t="s">
        <v>10</v>
      </c>
      <c r="E43" s="25">
        <v>42004</v>
      </c>
      <c r="F43" s="25">
        <v>42004</v>
      </c>
      <c r="G43" s="21">
        <v>882</v>
      </c>
      <c r="H43" s="23">
        <v>0</v>
      </c>
    </row>
    <row r="44" spans="1:8" x14ac:dyDescent="0.3">
      <c r="A44" s="26"/>
      <c r="B44" s="26"/>
      <c r="C44" s="26"/>
      <c r="D44" s="21" t="s">
        <v>11</v>
      </c>
      <c r="E44" s="25">
        <v>42369</v>
      </c>
      <c r="F44" s="25">
        <v>42369</v>
      </c>
      <c r="G44" s="21">
        <v>517</v>
      </c>
      <c r="H44" s="23">
        <v>7328750</v>
      </c>
    </row>
    <row r="45" spans="1:8" x14ac:dyDescent="0.3">
      <c r="A45" s="26"/>
      <c r="B45" s="21" t="s">
        <v>14</v>
      </c>
      <c r="C45" s="21" t="s">
        <v>91</v>
      </c>
      <c r="D45" s="21" t="s">
        <v>13</v>
      </c>
      <c r="E45" s="25">
        <v>42369</v>
      </c>
      <c r="F45" s="25">
        <v>42369</v>
      </c>
      <c r="G45" s="21">
        <v>517</v>
      </c>
      <c r="H45" s="23">
        <v>2013104</v>
      </c>
    </row>
    <row r="46" spans="1:8" x14ac:dyDescent="0.3">
      <c r="A46" s="26"/>
      <c r="B46" s="21" t="s">
        <v>8</v>
      </c>
      <c r="C46" s="21" t="s">
        <v>89</v>
      </c>
      <c r="D46" s="21" t="s">
        <v>7</v>
      </c>
      <c r="E46" s="25">
        <v>41274</v>
      </c>
      <c r="F46" s="25">
        <v>41274</v>
      </c>
      <c r="G46" s="21">
        <v>1612</v>
      </c>
      <c r="H46" s="23">
        <v>0</v>
      </c>
    </row>
    <row r="47" spans="1:8" x14ac:dyDescent="0.3">
      <c r="A47" s="26"/>
      <c r="B47" s="26"/>
      <c r="C47" s="26"/>
      <c r="D47" s="21" t="s">
        <v>9</v>
      </c>
      <c r="E47" s="25">
        <v>41639</v>
      </c>
      <c r="F47" s="25">
        <v>41639</v>
      </c>
      <c r="G47" s="21">
        <v>1247</v>
      </c>
      <c r="H47" s="23">
        <v>0</v>
      </c>
    </row>
    <row r="48" spans="1:8" x14ac:dyDescent="0.3">
      <c r="A48" s="26"/>
      <c r="B48" s="26"/>
      <c r="C48" s="26"/>
      <c r="D48" s="21" t="s">
        <v>10</v>
      </c>
      <c r="E48" s="25">
        <v>42004</v>
      </c>
      <c r="F48" s="25">
        <v>42004</v>
      </c>
      <c r="G48" s="21">
        <v>882</v>
      </c>
      <c r="H48" s="23">
        <v>0</v>
      </c>
    </row>
    <row r="49" spans="1:8" x14ac:dyDescent="0.3">
      <c r="A49" s="26"/>
      <c r="B49" s="26"/>
      <c r="C49" s="26"/>
      <c r="D49" s="21" t="s">
        <v>11</v>
      </c>
      <c r="E49" s="25">
        <v>42369</v>
      </c>
      <c r="F49" s="25">
        <v>42369</v>
      </c>
      <c r="G49" s="21">
        <v>517</v>
      </c>
      <c r="H49" s="23">
        <v>7328750</v>
      </c>
    </row>
    <row r="50" spans="1:8" x14ac:dyDescent="0.3">
      <c r="A50" s="26"/>
      <c r="B50" s="21" t="s">
        <v>15</v>
      </c>
      <c r="C50" s="21" t="s">
        <v>92</v>
      </c>
      <c r="D50" s="21" t="s">
        <v>13</v>
      </c>
      <c r="E50" s="25">
        <v>42597</v>
      </c>
      <c r="F50" s="25">
        <v>42597</v>
      </c>
      <c r="G50" s="21">
        <v>289</v>
      </c>
      <c r="H50" s="23">
        <v>1698710</v>
      </c>
    </row>
    <row r="51" spans="1:8" x14ac:dyDescent="0.3">
      <c r="A51" s="21" t="s">
        <v>69</v>
      </c>
      <c r="B51" s="21" t="s">
        <v>6</v>
      </c>
      <c r="C51" s="21" t="s">
        <v>94</v>
      </c>
      <c r="D51" s="21" t="s">
        <v>23</v>
      </c>
      <c r="E51" s="25">
        <v>41223</v>
      </c>
      <c r="F51" s="25">
        <v>41618</v>
      </c>
      <c r="G51" s="21">
        <v>1268</v>
      </c>
      <c r="H51" s="23">
        <v>11923493</v>
      </c>
    </row>
    <row r="52" spans="1:8" x14ac:dyDescent="0.3">
      <c r="A52" s="21" t="s">
        <v>109</v>
      </c>
      <c r="B52" s="21" t="s">
        <v>108</v>
      </c>
      <c r="C52" s="21" t="s">
        <v>281</v>
      </c>
      <c r="D52" s="21" t="s">
        <v>110</v>
      </c>
      <c r="E52" s="25">
        <v>41651</v>
      </c>
      <c r="F52" s="25">
        <v>41651</v>
      </c>
      <c r="G52" s="21">
        <v>1235</v>
      </c>
      <c r="H52" s="23">
        <v>38986000</v>
      </c>
    </row>
    <row r="53" spans="1:8" x14ac:dyDescent="0.3">
      <c r="A53" s="26"/>
      <c r="B53" s="26"/>
      <c r="C53" s="26"/>
      <c r="D53" s="21" t="s">
        <v>111</v>
      </c>
      <c r="E53" s="25">
        <v>41771</v>
      </c>
      <c r="F53" s="25">
        <v>41771</v>
      </c>
      <c r="G53" s="21">
        <v>1115</v>
      </c>
      <c r="H53" s="23">
        <v>5242000</v>
      </c>
    </row>
    <row r="54" spans="1:8" x14ac:dyDescent="0.3">
      <c r="A54" s="26"/>
      <c r="B54" s="26"/>
      <c r="C54" s="26"/>
      <c r="D54" s="21" t="s">
        <v>112</v>
      </c>
      <c r="E54" s="25">
        <v>42075</v>
      </c>
      <c r="F54" s="25">
        <v>42075</v>
      </c>
      <c r="G54" s="21">
        <v>811</v>
      </c>
      <c r="H54" s="23">
        <v>5001000</v>
      </c>
    </row>
    <row r="55" spans="1:8" x14ac:dyDescent="0.3">
      <c r="A55" s="26"/>
      <c r="B55" s="26"/>
      <c r="C55" s="26"/>
      <c r="D55" s="21" t="s">
        <v>113</v>
      </c>
      <c r="E55" s="25">
        <v>42381</v>
      </c>
      <c r="F55" s="25">
        <v>42381</v>
      </c>
      <c r="G55" s="21">
        <v>505</v>
      </c>
      <c r="H55" s="23">
        <v>2800000</v>
      </c>
    </row>
    <row r="56" spans="1:8" x14ac:dyDescent="0.3">
      <c r="A56" s="26"/>
      <c r="B56" s="26"/>
      <c r="C56" s="26"/>
      <c r="D56" s="21" t="s">
        <v>114</v>
      </c>
      <c r="E56" s="25">
        <v>42441</v>
      </c>
      <c r="F56" s="25">
        <v>42441</v>
      </c>
      <c r="G56" s="21">
        <v>445</v>
      </c>
      <c r="H56" s="23">
        <v>543000</v>
      </c>
    </row>
    <row r="57" spans="1:8" x14ac:dyDescent="0.3">
      <c r="A57" s="26"/>
      <c r="B57" s="26"/>
      <c r="C57" s="26"/>
      <c r="D57" s="21" t="s">
        <v>115</v>
      </c>
      <c r="E57" s="25">
        <v>42111</v>
      </c>
      <c r="F57" s="25">
        <v>42111</v>
      </c>
      <c r="G57" s="21">
        <v>775</v>
      </c>
      <c r="H57" s="23">
        <v>157184000</v>
      </c>
    </row>
    <row r="58" spans="1:8" x14ac:dyDescent="0.3">
      <c r="A58" s="26"/>
      <c r="B58" s="26"/>
      <c r="C58" s="26"/>
      <c r="D58" s="21" t="s">
        <v>116</v>
      </c>
      <c r="E58" s="25">
        <v>42109</v>
      </c>
      <c r="F58" s="25">
        <v>42109</v>
      </c>
      <c r="G58" s="21">
        <v>777</v>
      </c>
      <c r="H58" s="23">
        <v>40782000</v>
      </c>
    </row>
    <row r="59" spans="1:8" x14ac:dyDescent="0.3">
      <c r="A59" s="26"/>
      <c r="B59" s="26"/>
      <c r="C59" s="26"/>
      <c r="D59" s="21" t="s">
        <v>117</v>
      </c>
      <c r="E59" s="25">
        <v>42473</v>
      </c>
      <c r="F59" s="25">
        <v>42473</v>
      </c>
      <c r="G59" s="21">
        <v>413</v>
      </c>
      <c r="H59" s="23">
        <v>17799000</v>
      </c>
    </row>
    <row r="60" spans="1:8" x14ac:dyDescent="0.3">
      <c r="A60" s="26"/>
      <c r="B60" s="26"/>
      <c r="C60" s="26"/>
      <c r="D60" s="21" t="s">
        <v>118</v>
      </c>
      <c r="E60" s="25">
        <v>42734</v>
      </c>
      <c r="F60" s="25">
        <v>42734</v>
      </c>
      <c r="G60" s="21">
        <v>152</v>
      </c>
      <c r="H60" s="23">
        <v>36048000</v>
      </c>
    </row>
    <row r="61" spans="1:8" x14ac:dyDescent="0.3">
      <c r="A61" s="26"/>
      <c r="B61" s="26"/>
      <c r="C61" s="26"/>
      <c r="D61" s="21" t="s">
        <v>119</v>
      </c>
      <c r="E61" s="25">
        <v>42473</v>
      </c>
      <c r="F61" s="25">
        <v>42473</v>
      </c>
      <c r="G61" s="21">
        <v>413</v>
      </c>
      <c r="H61" s="23">
        <v>12564000</v>
      </c>
    </row>
    <row r="62" spans="1:8" x14ac:dyDescent="0.3">
      <c r="A62" s="27" t="s">
        <v>71</v>
      </c>
      <c r="B62" s="28"/>
      <c r="C62" s="28"/>
      <c r="D62" s="28"/>
      <c r="E62" s="28"/>
      <c r="F62" s="28"/>
      <c r="G62" s="28"/>
      <c r="H62" s="29">
        <v>833057467</v>
      </c>
    </row>
    <row r="63" spans="1:8" x14ac:dyDescent="0.3">
      <c r="G63"/>
    </row>
    <row r="64" spans="1:8" x14ac:dyDescent="0.3">
      <c r="G64"/>
    </row>
    <row r="65" spans="7:8" x14ac:dyDescent="0.3">
      <c r="G65"/>
    </row>
    <row r="66" spans="7:8" x14ac:dyDescent="0.3">
      <c r="G66"/>
    </row>
    <row r="67" spans="7:8" x14ac:dyDescent="0.3">
      <c r="G67"/>
    </row>
    <row r="68" spans="7:8" x14ac:dyDescent="0.3">
      <c r="G68"/>
    </row>
    <row r="69" spans="7:8" x14ac:dyDescent="0.3">
      <c r="G69"/>
    </row>
    <row r="70" spans="7:8" x14ac:dyDescent="0.3">
      <c r="G70"/>
    </row>
    <row r="71" spans="7:8" x14ac:dyDescent="0.3">
      <c r="G71"/>
    </row>
    <row r="72" spans="7:8" x14ac:dyDescent="0.3">
      <c r="G72"/>
    </row>
    <row r="73" spans="7:8" x14ac:dyDescent="0.3">
      <c r="G73"/>
      <c r="H73">
        <v>842307467</v>
      </c>
    </row>
    <row r="74" spans="7:8" x14ac:dyDescent="0.3">
      <c r="G74"/>
      <c r="H74">
        <f>+GETPIVOTDATA("SALDO PENDIENTE DE PAGO",$A$3)-H73</f>
        <v>-9250000</v>
      </c>
    </row>
    <row r="75" spans="7:8" x14ac:dyDescent="0.3">
      <c r="G75"/>
    </row>
    <row r="76" spans="7:8" x14ac:dyDescent="0.3">
      <c r="G76"/>
    </row>
    <row r="77" spans="7:8" x14ac:dyDescent="0.3">
      <c r="G77"/>
    </row>
    <row r="78" spans="7:8" x14ac:dyDescent="0.3">
      <c r="G78"/>
    </row>
    <row r="79" spans="7:8" x14ac:dyDescent="0.3">
      <c r="G79"/>
    </row>
    <row r="80" spans="7:8" x14ac:dyDescent="0.3">
      <c r="G80"/>
    </row>
    <row r="81" spans="7:7" x14ac:dyDescent="0.3">
      <c r="G81"/>
    </row>
    <row r="82" spans="7:7" x14ac:dyDescent="0.3">
      <c r="G82"/>
    </row>
    <row r="83" spans="7:7" x14ac:dyDescent="0.3">
      <c r="G83"/>
    </row>
    <row r="84" spans="7:7" x14ac:dyDescent="0.3">
      <c r="G84"/>
    </row>
    <row r="85" spans="7:7" x14ac:dyDescent="0.3">
      <c r="G85"/>
    </row>
    <row r="86" spans="7:7" x14ac:dyDescent="0.3">
      <c r="G86"/>
    </row>
    <row r="87" spans="7:7" x14ac:dyDescent="0.3">
      <c r="G87"/>
    </row>
    <row r="88" spans="7:7" x14ac:dyDescent="0.3">
      <c r="G88"/>
    </row>
    <row r="89" spans="7:7" x14ac:dyDescent="0.3">
      <c r="G89"/>
    </row>
    <row r="90" spans="7:7" x14ac:dyDescent="0.3">
      <c r="G90"/>
    </row>
    <row r="91" spans="7:7" x14ac:dyDescent="0.3">
      <c r="G91"/>
    </row>
    <row r="92" spans="7:7" x14ac:dyDescent="0.3">
      <c r="G92"/>
    </row>
    <row r="93" spans="7:7" x14ac:dyDescent="0.3">
      <c r="G93"/>
    </row>
    <row r="94" spans="7:7" x14ac:dyDescent="0.3">
      <c r="G94"/>
    </row>
    <row r="95" spans="7:7" x14ac:dyDescent="0.3">
      <c r="G95"/>
    </row>
    <row r="96" spans="7:7" x14ac:dyDescent="0.3">
      <c r="G96"/>
    </row>
    <row r="97" spans="7:7" x14ac:dyDescent="0.3">
      <c r="G97"/>
    </row>
    <row r="98" spans="7:7" x14ac:dyDescent="0.3">
      <c r="G98"/>
    </row>
    <row r="99" spans="7:7" x14ac:dyDescent="0.3">
      <c r="G99"/>
    </row>
    <row r="100" spans="7:7" x14ac:dyDescent="0.3">
      <c r="G100"/>
    </row>
    <row r="101" spans="7:7" x14ac:dyDescent="0.3">
      <c r="G101"/>
    </row>
    <row r="102" spans="7:7" x14ac:dyDescent="0.3">
      <c r="G102"/>
    </row>
    <row r="103" spans="7:7" x14ac:dyDescent="0.3">
      <c r="G103"/>
    </row>
    <row r="104" spans="7:7" x14ac:dyDescent="0.3">
      <c r="G104"/>
    </row>
    <row r="105" spans="7:7" x14ac:dyDescent="0.3">
      <c r="G105"/>
    </row>
    <row r="106" spans="7:7" x14ac:dyDescent="0.3">
      <c r="G106"/>
    </row>
    <row r="107" spans="7:7" x14ac:dyDescent="0.3">
      <c r="G107"/>
    </row>
    <row r="108" spans="7:7" x14ac:dyDescent="0.3">
      <c r="G108"/>
    </row>
    <row r="109" spans="7:7" x14ac:dyDescent="0.3">
      <c r="G109"/>
    </row>
    <row r="110" spans="7:7" x14ac:dyDescent="0.3">
      <c r="G110"/>
    </row>
    <row r="111" spans="7:7" x14ac:dyDescent="0.3">
      <c r="G111"/>
    </row>
    <row r="112" spans="7:7" x14ac:dyDescent="0.3">
      <c r="G112"/>
    </row>
    <row r="113" spans="7:7" x14ac:dyDescent="0.3">
      <c r="G113"/>
    </row>
    <row r="114" spans="7:7" x14ac:dyDescent="0.3">
      <c r="G114"/>
    </row>
    <row r="115" spans="7:7" x14ac:dyDescent="0.3">
      <c r="G115"/>
    </row>
    <row r="116" spans="7:7" x14ac:dyDescent="0.3">
      <c r="G116"/>
    </row>
    <row r="117" spans="7:7" x14ac:dyDescent="0.3">
      <c r="G117"/>
    </row>
    <row r="118" spans="7:7" x14ac:dyDescent="0.3">
      <c r="G118"/>
    </row>
    <row r="119" spans="7:7" x14ac:dyDescent="0.3">
      <c r="G119"/>
    </row>
    <row r="120" spans="7:7" x14ac:dyDescent="0.3">
      <c r="G120"/>
    </row>
    <row r="121" spans="7:7" x14ac:dyDescent="0.3">
      <c r="G121"/>
    </row>
    <row r="122" spans="7:7" x14ac:dyDescent="0.3">
      <c r="G122"/>
    </row>
    <row r="123" spans="7:7" x14ac:dyDescent="0.3">
      <c r="G123"/>
    </row>
    <row r="124" spans="7:7" x14ac:dyDescent="0.3">
      <c r="G124"/>
    </row>
    <row r="125" spans="7:7" x14ac:dyDescent="0.3">
      <c r="G125"/>
    </row>
    <row r="126" spans="7:7" x14ac:dyDescent="0.3">
      <c r="G126"/>
    </row>
    <row r="127" spans="7:7" x14ac:dyDescent="0.3">
      <c r="G127"/>
    </row>
    <row r="128" spans="7:7" x14ac:dyDescent="0.3">
      <c r="G128"/>
    </row>
    <row r="129" spans="7:7" x14ac:dyDescent="0.3">
      <c r="G129"/>
    </row>
    <row r="130" spans="7:7" x14ac:dyDescent="0.3">
      <c r="G1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70"/>
  <sheetViews>
    <sheetView showGridLines="0" topLeftCell="A19" zoomScale="85" zoomScaleNormal="85" workbookViewId="0">
      <selection activeCell="E19" sqref="E19"/>
    </sheetView>
  </sheetViews>
  <sheetFormatPr baseColWidth="10" defaultRowHeight="15.6" x14ac:dyDescent="0.3"/>
  <cols>
    <col min="1" max="1" width="10" style="37" customWidth="1"/>
    <col min="2" max="2" width="29.8984375" style="31" customWidth="1"/>
    <col min="3" max="3" width="12" style="182" customWidth="1"/>
    <col min="4" max="4" width="23.5" style="31" customWidth="1"/>
    <col min="5" max="5" width="29" style="31" customWidth="1"/>
    <col min="6" max="6" width="9.09765625" style="76" customWidth="1"/>
    <col min="7" max="7" width="20.19921875" style="239" bestFit="1" customWidth="1"/>
    <col min="8" max="8" width="18.59765625" style="32" customWidth="1"/>
    <col min="9" max="9" width="23.69921875" style="33" customWidth="1"/>
    <col min="10" max="10" width="18" style="31" customWidth="1"/>
    <col min="11" max="11" width="17.3984375" style="134" customWidth="1"/>
    <col min="12" max="12" width="26.59765625" style="34" customWidth="1"/>
    <col min="13" max="13" width="11.09765625" style="54" customWidth="1"/>
    <col min="14" max="14" width="20.19921875" style="239" bestFit="1" customWidth="1"/>
    <col min="15" max="15" width="16.09765625" style="48" customWidth="1"/>
    <col min="16" max="16" width="17.09765625" style="48" customWidth="1"/>
    <col min="17" max="17" width="9.3984375" style="51" customWidth="1"/>
    <col min="18" max="18" width="11.8984375" bestFit="1" customWidth="1"/>
  </cols>
  <sheetData>
    <row r="1" spans="1:18" ht="17.25" customHeight="1" x14ac:dyDescent="0.3">
      <c r="A1" s="266" t="s">
        <v>317</v>
      </c>
      <c r="B1" s="266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</row>
    <row r="2" spans="1:18" ht="17.399999999999999" x14ac:dyDescent="0.3">
      <c r="A2" s="267" t="s">
        <v>318</v>
      </c>
      <c r="B2" s="267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</row>
    <row r="3" spans="1:18" ht="17.399999999999999" x14ac:dyDescent="0.3">
      <c r="A3" s="267" t="s">
        <v>295</v>
      </c>
      <c r="B3" s="26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pans="1:18" ht="17.25" customHeight="1" x14ac:dyDescent="0.3">
      <c r="A4" s="268" t="s">
        <v>320</v>
      </c>
      <c r="B4" s="268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</row>
    <row r="5" spans="1:18" ht="29.25" customHeight="1" x14ac:dyDescent="0.3">
      <c r="A5" s="269"/>
      <c r="B5" s="76"/>
      <c r="K5" s="231" t="s">
        <v>302</v>
      </c>
      <c r="L5" s="232"/>
      <c r="Q5" s="49"/>
    </row>
    <row r="6" spans="1:18" s="30" customFormat="1" ht="58.5" customHeight="1" x14ac:dyDescent="0.3">
      <c r="A6" s="58" t="s">
        <v>123</v>
      </c>
      <c r="B6" s="58" t="s">
        <v>308</v>
      </c>
      <c r="C6" s="183" t="s">
        <v>307</v>
      </c>
      <c r="D6" s="58" t="s">
        <v>306</v>
      </c>
      <c r="E6" s="58" t="s">
        <v>310</v>
      </c>
      <c r="F6" s="58" t="s">
        <v>312</v>
      </c>
      <c r="G6" s="59" t="s">
        <v>291</v>
      </c>
      <c r="H6" s="59" t="s">
        <v>599</v>
      </c>
      <c r="I6" s="58" t="s">
        <v>301</v>
      </c>
      <c r="J6" s="58" t="s">
        <v>305</v>
      </c>
      <c r="K6" s="60" t="s">
        <v>303</v>
      </c>
      <c r="L6" s="60" t="s">
        <v>319</v>
      </c>
      <c r="M6" s="61" t="s">
        <v>304</v>
      </c>
      <c r="N6" s="59" t="s">
        <v>288</v>
      </c>
      <c r="O6" s="62" t="s">
        <v>298</v>
      </c>
      <c r="P6" s="62" t="s">
        <v>634</v>
      </c>
      <c r="Q6" s="58" t="s">
        <v>309</v>
      </c>
    </row>
    <row r="7" spans="1:18" s="42" customFormat="1" ht="15.9" customHeight="1" x14ac:dyDescent="0.3">
      <c r="A7" s="233" t="s">
        <v>124</v>
      </c>
      <c r="B7" s="66" t="s">
        <v>321</v>
      </c>
      <c r="C7" s="184">
        <v>1107081203</v>
      </c>
      <c r="D7" s="57" t="s">
        <v>333</v>
      </c>
      <c r="E7" s="43" t="s">
        <v>335</v>
      </c>
      <c r="F7" s="77" t="s">
        <v>311</v>
      </c>
      <c r="G7" s="247">
        <v>3091128</v>
      </c>
      <c r="H7" s="44">
        <v>0</v>
      </c>
      <c r="I7" s="45">
        <v>0.21179999999999999</v>
      </c>
      <c r="J7" s="47">
        <v>43708</v>
      </c>
      <c r="K7" s="129">
        <v>103.03</v>
      </c>
      <c r="L7" s="46">
        <v>104.97</v>
      </c>
      <c r="M7" s="78">
        <v>1.0188294671454916</v>
      </c>
      <c r="N7" s="240">
        <v>3149332.2931185099</v>
      </c>
      <c r="O7" s="156">
        <v>1.7183924253873277E-4</v>
      </c>
      <c r="P7" s="166"/>
      <c r="Q7" s="50" t="s">
        <v>297</v>
      </c>
      <c r="R7" s="235"/>
    </row>
    <row r="8" spans="1:18" s="42" customFormat="1" ht="15.9" customHeight="1" x14ac:dyDescent="0.3">
      <c r="A8" s="234"/>
      <c r="B8" s="66" t="s">
        <v>321</v>
      </c>
      <c r="C8" s="184">
        <v>1107081203</v>
      </c>
      <c r="D8" s="57" t="s">
        <v>336</v>
      </c>
      <c r="E8" s="43" t="s">
        <v>335</v>
      </c>
      <c r="F8" s="77" t="s">
        <v>311</v>
      </c>
      <c r="G8" s="247">
        <v>1773403</v>
      </c>
      <c r="H8" s="44">
        <v>0</v>
      </c>
      <c r="I8" s="45">
        <v>0.21179999999999999</v>
      </c>
      <c r="J8" s="47">
        <v>43708</v>
      </c>
      <c r="K8" s="129">
        <v>103.03</v>
      </c>
      <c r="L8" s="46">
        <v>104.97</v>
      </c>
      <c r="M8" s="78">
        <v>1.0188294671454916</v>
      </c>
      <c r="N8" s="240">
        <v>1806795.2335242163</v>
      </c>
      <c r="O8" s="156">
        <v>9.8585444613072073E-5</v>
      </c>
      <c r="P8" s="166"/>
      <c r="Q8" s="50" t="s">
        <v>297</v>
      </c>
      <c r="R8" s="30"/>
    </row>
    <row r="9" spans="1:18" s="42" customFormat="1" ht="15.9" customHeight="1" x14ac:dyDescent="0.3">
      <c r="A9" s="234"/>
      <c r="B9" s="66" t="s">
        <v>321</v>
      </c>
      <c r="C9" s="184">
        <v>1107081203</v>
      </c>
      <c r="D9" s="57" t="s">
        <v>337</v>
      </c>
      <c r="E9" s="43" t="s">
        <v>335</v>
      </c>
      <c r="F9" s="77" t="s">
        <v>311</v>
      </c>
      <c r="G9" s="247">
        <v>1275000</v>
      </c>
      <c r="H9" s="44">
        <v>0</v>
      </c>
      <c r="I9" s="45">
        <v>0.21179999999999999</v>
      </c>
      <c r="J9" s="47">
        <v>43708</v>
      </c>
      <c r="K9" s="129">
        <v>103.03</v>
      </c>
      <c r="L9" s="46">
        <v>104.97</v>
      </c>
      <c r="M9" s="78">
        <v>1.0188294671454916</v>
      </c>
      <c r="N9" s="240">
        <v>1299007.5706105018</v>
      </c>
      <c r="O9" s="156">
        <v>7.0878667669822866E-5</v>
      </c>
      <c r="P9" s="166"/>
      <c r="Q9" s="50" t="s">
        <v>297</v>
      </c>
      <c r="R9" s="30"/>
    </row>
    <row r="10" spans="1:18" s="42" customFormat="1" ht="15.9" customHeight="1" x14ac:dyDescent="0.3">
      <c r="A10" s="234"/>
      <c r="B10" s="202" t="s">
        <v>600</v>
      </c>
      <c r="C10" s="202"/>
      <c r="D10" s="202"/>
      <c r="E10" s="202"/>
      <c r="F10" s="202"/>
      <c r="G10" s="248">
        <v>6139531</v>
      </c>
      <c r="H10" s="71">
        <v>0</v>
      </c>
      <c r="I10" s="67"/>
      <c r="J10" s="68"/>
      <c r="K10" s="130" t="s">
        <v>296</v>
      </c>
      <c r="L10" s="69"/>
      <c r="M10" s="79"/>
      <c r="N10" s="241">
        <v>6255135.0972532285</v>
      </c>
      <c r="O10" s="177">
        <v>3.4130335482162769E-4</v>
      </c>
      <c r="P10" s="167"/>
      <c r="Q10" s="70"/>
      <c r="R10" s="30"/>
    </row>
    <row r="11" spans="1:18" s="42" customFormat="1" ht="15.9" customHeight="1" x14ac:dyDescent="0.3">
      <c r="A11" s="234"/>
      <c r="B11" s="43" t="s">
        <v>322</v>
      </c>
      <c r="C11" s="185">
        <v>66835713</v>
      </c>
      <c r="D11" s="57" t="s">
        <v>333</v>
      </c>
      <c r="E11" s="43" t="s">
        <v>334</v>
      </c>
      <c r="F11" s="77" t="s">
        <v>311</v>
      </c>
      <c r="G11" s="247">
        <v>5685001</v>
      </c>
      <c r="H11" s="44">
        <v>0</v>
      </c>
      <c r="I11" s="45">
        <v>0.21179999999999999</v>
      </c>
      <c r="J11" s="47">
        <v>43708</v>
      </c>
      <c r="K11" s="129">
        <v>103.03</v>
      </c>
      <c r="L11" s="46">
        <v>104.97</v>
      </c>
      <c r="M11" s="78">
        <v>1.0188294671454916</v>
      </c>
      <c r="N11" s="240">
        <v>5792046.5395515868</v>
      </c>
      <c r="O11" s="156">
        <v>3.1603552673067502E-4</v>
      </c>
      <c r="P11" s="166"/>
      <c r="Q11" s="50" t="s">
        <v>297</v>
      </c>
      <c r="R11" s="30"/>
    </row>
    <row r="12" spans="1:18" s="42" customFormat="1" ht="15.9" customHeight="1" x14ac:dyDescent="0.3">
      <c r="A12" s="234"/>
      <c r="B12" s="43" t="s">
        <v>322</v>
      </c>
      <c r="C12" s="185">
        <v>66835713</v>
      </c>
      <c r="D12" s="57" t="s">
        <v>336</v>
      </c>
      <c r="E12" s="43" t="s">
        <v>334</v>
      </c>
      <c r="F12" s="77" t="s">
        <v>311</v>
      </c>
      <c r="G12" s="247">
        <v>4048073</v>
      </c>
      <c r="H12" s="44">
        <v>0</v>
      </c>
      <c r="I12" s="45">
        <v>0.21179999999999999</v>
      </c>
      <c r="J12" s="47">
        <v>43708</v>
      </c>
      <c r="K12" s="129">
        <v>103.03</v>
      </c>
      <c r="L12" s="46">
        <v>104.97</v>
      </c>
      <c r="M12" s="78">
        <v>1.0188294671454916</v>
      </c>
      <c r="N12" s="240">
        <v>4124296.0575560518</v>
      </c>
      <c r="O12" s="156">
        <v>2.2503687911386891E-4</v>
      </c>
      <c r="P12" s="166"/>
      <c r="Q12" s="50" t="s">
        <v>297</v>
      </c>
      <c r="R12" s="30"/>
    </row>
    <row r="13" spans="1:18" s="42" customFormat="1" ht="15.9" customHeight="1" x14ac:dyDescent="0.3">
      <c r="A13" s="234"/>
      <c r="B13" s="43" t="s">
        <v>322</v>
      </c>
      <c r="C13" s="185">
        <v>66835713</v>
      </c>
      <c r="D13" s="57" t="s">
        <v>337</v>
      </c>
      <c r="E13" s="43" t="s">
        <v>334</v>
      </c>
      <c r="F13" s="77" t="s">
        <v>311</v>
      </c>
      <c r="G13" s="247">
        <v>4900000</v>
      </c>
      <c r="H13" s="44">
        <v>0</v>
      </c>
      <c r="I13" s="45">
        <v>0.21179999999999999</v>
      </c>
      <c r="J13" s="47">
        <v>43708</v>
      </c>
      <c r="K13" s="129">
        <v>103.03</v>
      </c>
      <c r="L13" s="46">
        <v>104.97</v>
      </c>
      <c r="M13" s="78">
        <v>1.0188294671454916</v>
      </c>
      <c r="N13" s="240">
        <v>4992264.3890129086</v>
      </c>
      <c r="O13" s="156">
        <v>2.7239644829971137E-4</v>
      </c>
      <c r="P13" s="166"/>
      <c r="Q13" s="50" t="s">
        <v>297</v>
      </c>
      <c r="R13" s="30"/>
    </row>
    <row r="14" spans="1:18" s="42" customFormat="1" ht="15.9" customHeight="1" x14ac:dyDescent="0.3">
      <c r="A14" s="234"/>
      <c r="B14" s="202" t="s">
        <v>600</v>
      </c>
      <c r="C14" s="202"/>
      <c r="D14" s="202"/>
      <c r="E14" s="202"/>
      <c r="F14" s="202"/>
      <c r="G14" s="248">
        <v>14633074</v>
      </c>
      <c r="H14" s="71">
        <v>0</v>
      </c>
      <c r="I14" s="67"/>
      <c r="J14" s="68"/>
      <c r="K14" s="130" t="s">
        <v>296</v>
      </c>
      <c r="L14" s="69"/>
      <c r="M14" s="79"/>
      <c r="N14" s="241">
        <v>14908606.986120546</v>
      </c>
      <c r="O14" s="177">
        <v>8.1346885414425524E-4</v>
      </c>
      <c r="P14" s="167"/>
      <c r="Q14" s="70"/>
      <c r="R14" s="30"/>
    </row>
    <row r="15" spans="1:18" s="42" customFormat="1" ht="15.9" customHeight="1" x14ac:dyDescent="0.3">
      <c r="A15" s="234"/>
      <c r="B15" s="43" t="s">
        <v>323</v>
      </c>
      <c r="C15" s="185">
        <v>1094164339</v>
      </c>
      <c r="D15" s="57" t="s">
        <v>338</v>
      </c>
      <c r="E15" s="43" t="s">
        <v>339</v>
      </c>
      <c r="F15" s="77" t="s">
        <v>311</v>
      </c>
      <c r="G15" s="247">
        <v>5299565</v>
      </c>
      <c r="H15" s="44">
        <v>0</v>
      </c>
      <c r="I15" s="45">
        <v>0.21179999999999999</v>
      </c>
      <c r="J15" s="47">
        <v>43646</v>
      </c>
      <c r="K15" s="129">
        <v>102.71</v>
      </c>
      <c r="L15" s="46">
        <v>104.97</v>
      </c>
      <c r="M15" s="78">
        <v>1.022003699737124</v>
      </c>
      <c r="N15" s="240">
        <v>5416175.0369973714</v>
      </c>
      <c r="O15" s="156">
        <v>2.9552658442822451E-4</v>
      </c>
      <c r="P15" s="166"/>
      <c r="Q15" s="50" t="s">
        <v>297</v>
      </c>
      <c r="R15" s="30"/>
    </row>
    <row r="16" spans="1:18" s="42" customFormat="1" ht="15.9" customHeight="1" x14ac:dyDescent="0.3">
      <c r="A16" s="234"/>
      <c r="B16" s="202" t="s">
        <v>600</v>
      </c>
      <c r="C16" s="202"/>
      <c r="D16" s="202"/>
      <c r="E16" s="202"/>
      <c r="F16" s="202"/>
      <c r="G16" s="248">
        <v>5299565</v>
      </c>
      <c r="H16" s="71">
        <v>0</v>
      </c>
      <c r="I16" s="67"/>
      <c r="J16" s="68"/>
      <c r="K16" s="130" t="s">
        <v>296</v>
      </c>
      <c r="L16" s="69"/>
      <c r="M16" s="79"/>
      <c r="N16" s="241">
        <v>5416175.0369973714</v>
      </c>
      <c r="O16" s="177">
        <v>2.9552658442822451E-4</v>
      </c>
      <c r="P16" s="167"/>
      <c r="Q16" s="70"/>
      <c r="R16" s="30"/>
    </row>
    <row r="17" spans="1:18" s="42" customFormat="1" ht="15.9" customHeight="1" x14ac:dyDescent="0.3">
      <c r="A17" s="234"/>
      <c r="B17" s="43" t="s">
        <v>324</v>
      </c>
      <c r="C17" s="185">
        <v>66899355</v>
      </c>
      <c r="D17" s="57" t="s">
        <v>338</v>
      </c>
      <c r="E17" s="43" t="s">
        <v>340</v>
      </c>
      <c r="F17" s="77" t="s">
        <v>311</v>
      </c>
      <c r="G17" s="247">
        <v>1608830</v>
      </c>
      <c r="H17" s="44">
        <v>0</v>
      </c>
      <c r="I17" s="45">
        <v>0.21179999999999999</v>
      </c>
      <c r="J17" s="47">
        <v>43646</v>
      </c>
      <c r="K17" s="129">
        <v>102.71</v>
      </c>
      <c r="L17" s="46">
        <v>104.97</v>
      </c>
      <c r="M17" s="78">
        <v>1.022003699737124</v>
      </c>
      <c r="N17" s="240">
        <v>1644230.2122480772</v>
      </c>
      <c r="O17" s="156">
        <v>8.9715294524297831E-5</v>
      </c>
      <c r="P17" s="166"/>
      <c r="Q17" s="53" t="s">
        <v>297</v>
      </c>
      <c r="R17" s="30"/>
    </row>
    <row r="18" spans="1:18" s="42" customFormat="1" ht="15.9" customHeight="1" x14ac:dyDescent="0.3">
      <c r="A18" s="234"/>
      <c r="B18" s="43" t="s">
        <v>324</v>
      </c>
      <c r="C18" s="185">
        <v>66899355</v>
      </c>
      <c r="D18" s="57" t="s">
        <v>336</v>
      </c>
      <c r="E18" s="43" t="s">
        <v>340</v>
      </c>
      <c r="F18" s="77" t="s">
        <v>311</v>
      </c>
      <c r="G18" s="247">
        <v>1046057</v>
      </c>
      <c r="H18" s="44">
        <v>0</v>
      </c>
      <c r="I18" s="45">
        <v>0.21179999999999999</v>
      </c>
      <c r="J18" s="47">
        <v>43646</v>
      </c>
      <c r="K18" s="129">
        <v>102.71</v>
      </c>
      <c r="L18" s="46">
        <v>104.97</v>
      </c>
      <c r="M18" s="78">
        <v>1.022003699737124</v>
      </c>
      <c r="N18" s="240">
        <v>1069074.1241359168</v>
      </c>
      <c r="O18" s="156">
        <v>5.8332646609152875E-5</v>
      </c>
      <c r="P18" s="166"/>
      <c r="Q18" s="53" t="s">
        <v>297</v>
      </c>
      <c r="R18" s="30"/>
    </row>
    <row r="19" spans="1:18" s="42" customFormat="1" ht="15.9" customHeight="1" x14ac:dyDescent="0.3">
      <c r="A19" s="234"/>
      <c r="B19" s="202" t="s">
        <v>600</v>
      </c>
      <c r="C19" s="202"/>
      <c r="D19" s="202"/>
      <c r="E19" s="202"/>
      <c r="F19" s="202"/>
      <c r="G19" s="248">
        <v>2654887</v>
      </c>
      <c r="H19" s="71">
        <v>0</v>
      </c>
      <c r="I19" s="67"/>
      <c r="J19" s="68"/>
      <c r="K19" s="130" t="s">
        <v>296</v>
      </c>
      <c r="L19" s="69"/>
      <c r="M19" s="79"/>
      <c r="N19" s="241">
        <v>2713304.3363839937</v>
      </c>
      <c r="O19" s="177">
        <v>1.4804794113345069E-4</v>
      </c>
      <c r="P19" s="167"/>
      <c r="Q19" s="70"/>
      <c r="R19" s="30"/>
    </row>
    <row r="20" spans="1:18" s="42" customFormat="1" ht="15.9" customHeight="1" x14ac:dyDescent="0.3">
      <c r="A20" s="234"/>
      <c r="B20" s="43" t="s">
        <v>325</v>
      </c>
      <c r="C20" s="185">
        <v>16697923</v>
      </c>
      <c r="D20" s="57" t="s">
        <v>333</v>
      </c>
      <c r="E20" s="43" t="s">
        <v>485</v>
      </c>
      <c r="F20" s="77" t="s">
        <v>311</v>
      </c>
      <c r="G20" s="247">
        <v>17200000</v>
      </c>
      <c r="H20" s="44">
        <v>0</v>
      </c>
      <c r="I20" s="45">
        <v>0.21179999999999999</v>
      </c>
      <c r="J20" s="47">
        <v>43708</v>
      </c>
      <c r="K20" s="129">
        <v>103.03</v>
      </c>
      <c r="L20" s="46">
        <v>104.97</v>
      </c>
      <c r="M20" s="78">
        <v>1.0188294671454916</v>
      </c>
      <c r="N20" s="240">
        <v>17523866.834902454</v>
      </c>
      <c r="O20" s="156">
        <v>9.561671246438849E-4</v>
      </c>
      <c r="P20" s="165"/>
      <c r="Q20" s="50" t="s">
        <v>300</v>
      </c>
      <c r="R20" s="30"/>
    </row>
    <row r="21" spans="1:18" s="42" customFormat="1" ht="15.9" customHeight="1" x14ac:dyDescent="0.3">
      <c r="A21" s="234"/>
      <c r="B21" s="43" t="s">
        <v>325</v>
      </c>
      <c r="C21" s="185">
        <v>16697923</v>
      </c>
      <c r="D21" s="57" t="s">
        <v>336</v>
      </c>
      <c r="E21" s="43" t="s">
        <v>485</v>
      </c>
      <c r="F21" s="77" t="s">
        <v>311</v>
      </c>
      <c r="G21" s="247">
        <v>6203469</v>
      </c>
      <c r="H21" s="44">
        <v>0</v>
      </c>
      <c r="I21" s="45">
        <v>0.21179999999999999</v>
      </c>
      <c r="J21" s="47">
        <v>43708</v>
      </c>
      <c r="K21" s="129">
        <v>103.03</v>
      </c>
      <c r="L21" s="46">
        <v>104.97</v>
      </c>
      <c r="M21" s="78">
        <v>1.0188294671454916</v>
      </c>
      <c r="N21" s="240">
        <v>6320277.0157235758</v>
      </c>
      <c r="O21" s="156">
        <v>3.4485773933415559E-4</v>
      </c>
      <c r="P21" s="165"/>
      <c r="Q21" s="50" t="s">
        <v>300</v>
      </c>
      <c r="R21" s="30"/>
    </row>
    <row r="22" spans="1:18" s="42" customFormat="1" ht="15.9" customHeight="1" x14ac:dyDescent="0.3">
      <c r="A22" s="234"/>
      <c r="B22" s="202" t="s">
        <v>600</v>
      </c>
      <c r="C22" s="202"/>
      <c r="D22" s="202"/>
      <c r="E22" s="202"/>
      <c r="F22" s="202"/>
      <c r="G22" s="248">
        <v>23403469</v>
      </c>
      <c r="H22" s="71">
        <v>0</v>
      </c>
      <c r="I22" s="67"/>
      <c r="J22" s="68"/>
      <c r="K22" s="130" t="s">
        <v>296</v>
      </c>
      <c r="L22" s="69"/>
      <c r="M22" s="79"/>
      <c r="N22" s="241">
        <v>23844143.850626029</v>
      </c>
      <c r="O22" s="177">
        <v>1.3010248639780404E-3</v>
      </c>
      <c r="P22" s="167"/>
      <c r="Q22" s="70"/>
      <c r="R22" s="30"/>
    </row>
    <row r="23" spans="1:18" s="42" customFormat="1" ht="15.9" customHeight="1" x14ac:dyDescent="0.3">
      <c r="A23" s="234"/>
      <c r="B23" s="43" t="s">
        <v>326</v>
      </c>
      <c r="C23" s="185">
        <v>1107512844</v>
      </c>
      <c r="D23" s="57" t="s">
        <v>333</v>
      </c>
      <c r="E23" s="43" t="s">
        <v>486</v>
      </c>
      <c r="F23" s="77" t="s">
        <v>311</v>
      </c>
      <c r="G23" s="247">
        <v>7821632</v>
      </c>
      <c r="H23" s="44">
        <v>0</v>
      </c>
      <c r="I23" s="45">
        <v>0.21179999999999999</v>
      </c>
      <c r="J23" s="47">
        <v>43708</v>
      </c>
      <c r="K23" s="129">
        <v>103.03</v>
      </c>
      <c r="L23" s="46">
        <v>104.97</v>
      </c>
      <c r="M23" s="78">
        <v>1.0188294671454916</v>
      </c>
      <c r="N23" s="240">
        <v>7968909.1627681255</v>
      </c>
      <c r="O23" s="156">
        <v>4.3481321973619759E-4</v>
      </c>
      <c r="P23" s="165"/>
      <c r="Q23" s="50" t="s">
        <v>316</v>
      </c>
      <c r="R23" s="30"/>
    </row>
    <row r="24" spans="1:18" s="42" customFormat="1" ht="15.9" customHeight="1" x14ac:dyDescent="0.3">
      <c r="A24" s="234"/>
      <c r="B24" s="43" t="s">
        <v>326</v>
      </c>
      <c r="C24" s="185">
        <v>1107512844</v>
      </c>
      <c r="D24" s="57" t="s">
        <v>336</v>
      </c>
      <c r="E24" s="43" t="s">
        <v>486</v>
      </c>
      <c r="F24" s="77" t="s">
        <v>311</v>
      </c>
      <c r="G24" s="247">
        <v>3081410</v>
      </c>
      <c r="H24" s="44">
        <v>0</v>
      </c>
      <c r="I24" s="45">
        <v>0.21179999999999999</v>
      </c>
      <c r="J24" s="47">
        <v>43708</v>
      </c>
      <c r="K24" s="129">
        <v>103.03</v>
      </c>
      <c r="L24" s="46">
        <v>104.97</v>
      </c>
      <c r="M24" s="78">
        <v>1.0188294671454916</v>
      </c>
      <c r="N24" s="240">
        <v>3139431.3083567894</v>
      </c>
      <c r="O24" s="156">
        <v>1.7129900811330894E-4</v>
      </c>
      <c r="P24" s="165"/>
      <c r="Q24" s="50" t="s">
        <v>491</v>
      </c>
      <c r="R24" s="30"/>
    </row>
    <row r="25" spans="1:18" s="42" customFormat="1" ht="15.9" customHeight="1" x14ac:dyDescent="0.3">
      <c r="A25" s="234"/>
      <c r="B25" s="202" t="s">
        <v>600</v>
      </c>
      <c r="C25" s="202"/>
      <c r="D25" s="202"/>
      <c r="E25" s="202"/>
      <c r="F25" s="202"/>
      <c r="G25" s="248">
        <v>10903042</v>
      </c>
      <c r="H25" s="71">
        <v>0</v>
      </c>
      <c r="I25" s="67"/>
      <c r="J25" s="68"/>
      <c r="K25" s="130" t="s">
        <v>296</v>
      </c>
      <c r="L25" s="69"/>
      <c r="M25" s="79"/>
      <c r="N25" s="241">
        <v>11108340.471124915</v>
      </c>
      <c r="O25" s="177">
        <v>6.0611222784950653E-4</v>
      </c>
      <c r="P25" s="167"/>
      <c r="Q25" s="70"/>
      <c r="R25" s="30"/>
    </row>
    <row r="26" spans="1:18" s="42" customFormat="1" ht="15.9" customHeight="1" x14ac:dyDescent="0.3">
      <c r="A26" s="234"/>
      <c r="B26" s="43" t="s">
        <v>327</v>
      </c>
      <c r="C26" s="185">
        <v>66958018</v>
      </c>
      <c r="D26" s="57" t="s">
        <v>333</v>
      </c>
      <c r="E26" s="43" t="s">
        <v>487</v>
      </c>
      <c r="F26" s="77" t="s">
        <v>311</v>
      </c>
      <c r="G26" s="247">
        <v>10883496</v>
      </c>
      <c r="H26" s="44">
        <v>0</v>
      </c>
      <c r="I26" s="45">
        <v>0.21179999999999999</v>
      </c>
      <c r="J26" s="47">
        <v>43708</v>
      </c>
      <c r="K26" s="129">
        <v>103.03</v>
      </c>
      <c r="L26" s="46">
        <v>104.97</v>
      </c>
      <c r="M26" s="78">
        <v>1.0188294671454916</v>
      </c>
      <c r="N26" s="240">
        <v>11088426.43036009</v>
      </c>
      <c r="O26" s="156">
        <v>6.0502564397635025E-4</v>
      </c>
      <c r="P26" s="165"/>
      <c r="Q26" s="53" t="s">
        <v>297</v>
      </c>
      <c r="R26" s="30"/>
    </row>
    <row r="27" spans="1:18" s="42" customFormat="1" ht="15.9" customHeight="1" x14ac:dyDescent="0.3">
      <c r="A27" s="234"/>
      <c r="B27" s="43" t="s">
        <v>327</v>
      </c>
      <c r="C27" s="185">
        <v>66958018</v>
      </c>
      <c r="D27" s="57" t="s">
        <v>336</v>
      </c>
      <c r="E27" s="43" t="s">
        <v>487</v>
      </c>
      <c r="F27" s="77" t="s">
        <v>311</v>
      </c>
      <c r="G27" s="247">
        <v>3453438</v>
      </c>
      <c r="H27" s="44">
        <v>0</v>
      </c>
      <c r="I27" s="45">
        <v>0.21179999999999999</v>
      </c>
      <c r="J27" s="47">
        <v>43708</v>
      </c>
      <c r="K27" s="129">
        <v>103.03</v>
      </c>
      <c r="L27" s="46">
        <v>104.97</v>
      </c>
      <c r="M27" s="78">
        <v>1.0188294671454916</v>
      </c>
      <c r="N27" s="240">
        <v>3518464.3973599924</v>
      </c>
      <c r="O27" s="156">
        <v>1.9198045829046099E-4</v>
      </c>
      <c r="P27" s="165"/>
      <c r="Q27" s="53" t="s">
        <v>297</v>
      </c>
      <c r="R27" s="30"/>
    </row>
    <row r="28" spans="1:18" s="42" customFormat="1" ht="15.9" customHeight="1" x14ac:dyDescent="0.3">
      <c r="A28" s="234"/>
      <c r="B28" s="202" t="s">
        <v>600</v>
      </c>
      <c r="C28" s="202"/>
      <c r="D28" s="202"/>
      <c r="E28" s="202"/>
      <c r="F28" s="202"/>
      <c r="G28" s="248">
        <v>14336934</v>
      </c>
      <c r="H28" s="71">
        <v>0</v>
      </c>
      <c r="I28" s="67"/>
      <c r="J28" s="68"/>
      <c r="K28" s="130">
        <v>103.03</v>
      </c>
      <c r="L28" s="69"/>
      <c r="M28" s="79"/>
      <c r="N28" s="241">
        <v>14606890.827720083</v>
      </c>
      <c r="O28" s="177">
        <v>7.9700610226681129E-4</v>
      </c>
      <c r="P28" s="167"/>
      <c r="Q28" s="70"/>
      <c r="R28" s="30"/>
    </row>
    <row r="29" spans="1:18" s="42" customFormat="1" ht="15.9" customHeight="1" x14ac:dyDescent="0.3">
      <c r="A29" s="234"/>
      <c r="B29" s="43" t="s">
        <v>328</v>
      </c>
      <c r="C29" s="185">
        <v>16846222</v>
      </c>
      <c r="D29" s="57" t="s">
        <v>333</v>
      </c>
      <c r="E29" s="43" t="s">
        <v>488</v>
      </c>
      <c r="F29" s="77" t="s">
        <v>311</v>
      </c>
      <c r="G29" s="247">
        <v>10883496</v>
      </c>
      <c r="H29" s="44">
        <v>0</v>
      </c>
      <c r="I29" s="45">
        <v>0.21179999999999999</v>
      </c>
      <c r="J29" s="47">
        <v>43708</v>
      </c>
      <c r="K29" s="129">
        <v>103.03</v>
      </c>
      <c r="L29" s="46">
        <v>104.97</v>
      </c>
      <c r="M29" s="78">
        <v>1.0188294671454916</v>
      </c>
      <c r="N29" s="240">
        <v>11088426.43036009</v>
      </c>
      <c r="O29" s="156">
        <v>6.0502564397635025E-4</v>
      </c>
      <c r="P29" s="165"/>
      <c r="Q29" s="53" t="s">
        <v>297</v>
      </c>
      <c r="R29" s="30"/>
    </row>
    <row r="30" spans="1:18" s="42" customFormat="1" ht="15.9" customHeight="1" x14ac:dyDescent="0.3">
      <c r="A30" s="234"/>
      <c r="B30" s="43" t="s">
        <v>328</v>
      </c>
      <c r="C30" s="185">
        <v>16846222</v>
      </c>
      <c r="D30" s="57" t="s">
        <v>336</v>
      </c>
      <c r="E30" s="43" t="s">
        <v>488</v>
      </c>
      <c r="F30" s="77" t="s">
        <v>311</v>
      </c>
      <c r="G30" s="247">
        <v>3453465</v>
      </c>
      <c r="H30" s="44">
        <v>0</v>
      </c>
      <c r="I30" s="45">
        <v>0.21179999999999999</v>
      </c>
      <c r="J30" s="47">
        <v>43708</v>
      </c>
      <c r="K30" s="129">
        <v>103.03</v>
      </c>
      <c r="L30" s="46">
        <v>104.97</v>
      </c>
      <c r="M30" s="78">
        <v>1.0188294671454916</v>
      </c>
      <c r="N30" s="240">
        <v>3518491.9057556051</v>
      </c>
      <c r="O30" s="156">
        <v>1.9198195925048222E-4</v>
      </c>
      <c r="P30" s="165"/>
      <c r="Q30" s="53" t="s">
        <v>297</v>
      </c>
      <c r="R30" s="30"/>
    </row>
    <row r="31" spans="1:18" s="42" customFormat="1" ht="15.9" customHeight="1" x14ac:dyDescent="0.3">
      <c r="A31" s="234"/>
      <c r="B31" s="202" t="s">
        <v>600</v>
      </c>
      <c r="C31" s="202"/>
      <c r="D31" s="202"/>
      <c r="E31" s="202"/>
      <c r="F31" s="202"/>
      <c r="G31" s="248">
        <v>14336961</v>
      </c>
      <c r="H31" s="71">
        <v>0</v>
      </c>
      <c r="I31" s="67"/>
      <c r="J31" s="68"/>
      <c r="K31" s="130" t="s">
        <v>296</v>
      </c>
      <c r="L31" s="69"/>
      <c r="M31" s="79"/>
      <c r="N31" s="241">
        <v>14606918.336115696</v>
      </c>
      <c r="O31" s="177">
        <v>7.9700760322683249E-4</v>
      </c>
      <c r="P31" s="167"/>
      <c r="Q31" s="70"/>
      <c r="R31" s="30"/>
    </row>
    <row r="32" spans="1:18" s="42" customFormat="1" ht="15.9" customHeight="1" x14ac:dyDescent="0.3">
      <c r="A32" s="234"/>
      <c r="B32" s="43" t="s">
        <v>329</v>
      </c>
      <c r="C32" s="185">
        <v>1144075287</v>
      </c>
      <c r="D32" s="57" t="s">
        <v>489</v>
      </c>
      <c r="E32" s="43" t="s">
        <v>490</v>
      </c>
      <c r="F32" s="77" t="s">
        <v>311</v>
      </c>
      <c r="G32" s="247">
        <v>173333</v>
      </c>
      <c r="H32" s="44">
        <v>0</v>
      </c>
      <c r="I32" s="45">
        <v>0.21179999999999999</v>
      </c>
      <c r="J32" s="47">
        <v>43616</v>
      </c>
      <c r="K32" s="129">
        <v>102.44</v>
      </c>
      <c r="L32" s="46">
        <v>104.97</v>
      </c>
      <c r="M32" s="78">
        <v>1.0246973838344398</v>
      </c>
      <c r="N32" s="240">
        <v>177613.87163217494</v>
      </c>
      <c r="O32" s="156">
        <v>9.6912711409764678E-6</v>
      </c>
      <c r="P32" s="165"/>
      <c r="Q32" s="50" t="s">
        <v>297</v>
      </c>
      <c r="R32" s="30"/>
    </row>
    <row r="33" spans="1:18" s="42" customFormat="1" ht="15.9" customHeight="1" x14ac:dyDescent="0.3">
      <c r="A33" s="234"/>
      <c r="B33" s="202" t="s">
        <v>600</v>
      </c>
      <c r="C33" s="202"/>
      <c r="D33" s="202"/>
      <c r="E33" s="202"/>
      <c r="F33" s="202"/>
      <c r="G33" s="248">
        <v>173333</v>
      </c>
      <c r="H33" s="71">
        <v>0</v>
      </c>
      <c r="I33" s="67"/>
      <c r="J33" s="68"/>
      <c r="K33" s="130" t="s">
        <v>296</v>
      </c>
      <c r="L33" s="69"/>
      <c r="M33" s="79"/>
      <c r="N33" s="241">
        <v>177613.87163217494</v>
      </c>
      <c r="O33" s="177">
        <v>9.6912711409764678E-6</v>
      </c>
      <c r="P33" s="167"/>
      <c r="Q33" s="70"/>
      <c r="R33" s="30"/>
    </row>
    <row r="34" spans="1:18" s="42" customFormat="1" ht="15.9" customHeight="1" x14ac:dyDescent="0.3">
      <c r="A34" s="234"/>
      <c r="B34" s="66" t="s">
        <v>330</v>
      </c>
      <c r="C34" s="184">
        <v>66814367</v>
      </c>
      <c r="D34" s="57" t="s">
        <v>333</v>
      </c>
      <c r="E34" s="43" t="s">
        <v>492</v>
      </c>
      <c r="F34" s="77" t="s">
        <v>311</v>
      </c>
      <c r="G34" s="247">
        <v>5908128</v>
      </c>
      <c r="H34" s="44">
        <v>0</v>
      </c>
      <c r="I34" s="45">
        <v>0.21179999999999999</v>
      </c>
      <c r="J34" s="47">
        <v>43708</v>
      </c>
      <c r="K34" s="129">
        <v>103.03</v>
      </c>
      <c r="L34" s="46">
        <v>104.97</v>
      </c>
      <c r="M34" s="78">
        <v>1.0188294671454916</v>
      </c>
      <c r="N34" s="240">
        <v>6019374.9020673586</v>
      </c>
      <c r="O34" s="156">
        <v>3.284394047551178E-4</v>
      </c>
      <c r="P34" s="165"/>
      <c r="Q34" s="50" t="s">
        <v>297</v>
      </c>
      <c r="R34" s="30"/>
    </row>
    <row r="35" spans="1:18" s="42" customFormat="1" ht="15.9" customHeight="1" x14ac:dyDescent="0.3">
      <c r="A35" s="234"/>
      <c r="B35" s="66" t="s">
        <v>330</v>
      </c>
      <c r="C35" s="184">
        <v>66814367</v>
      </c>
      <c r="D35" s="57" t="s">
        <v>336</v>
      </c>
      <c r="E35" s="43" t="s">
        <v>492</v>
      </c>
      <c r="F35" s="77" t="s">
        <v>311</v>
      </c>
      <c r="G35" s="247">
        <v>2835551</v>
      </c>
      <c r="H35" s="44">
        <v>0</v>
      </c>
      <c r="I35" s="45">
        <v>0.21179999999999999</v>
      </c>
      <c r="J35" s="47">
        <v>43708</v>
      </c>
      <c r="K35" s="129">
        <v>103.03</v>
      </c>
      <c r="L35" s="46">
        <v>104.97</v>
      </c>
      <c r="M35" s="78">
        <v>1.0188294671454916</v>
      </c>
      <c r="N35" s="240">
        <v>2888942.914393866</v>
      </c>
      <c r="O35" s="156">
        <v>1.5763143293320308E-4</v>
      </c>
      <c r="P35" s="165"/>
      <c r="Q35" s="50" t="s">
        <v>297</v>
      </c>
      <c r="R35" s="30"/>
    </row>
    <row r="36" spans="1:18" s="42" customFormat="1" ht="15.9" customHeight="1" x14ac:dyDescent="0.3">
      <c r="A36" s="234"/>
      <c r="B36" s="202" t="s">
        <v>600</v>
      </c>
      <c r="C36" s="202"/>
      <c r="D36" s="202"/>
      <c r="E36" s="202"/>
      <c r="F36" s="202"/>
      <c r="G36" s="248">
        <v>8743679</v>
      </c>
      <c r="H36" s="71">
        <v>0</v>
      </c>
      <c r="I36" s="67"/>
      <c r="J36" s="68"/>
      <c r="K36" s="130" t="s">
        <v>296</v>
      </c>
      <c r="L36" s="69"/>
      <c r="M36" s="79"/>
      <c r="N36" s="241">
        <v>8908317.8164612241</v>
      </c>
      <c r="O36" s="177">
        <v>4.8607083768832085E-4</v>
      </c>
      <c r="P36" s="167"/>
      <c r="Q36" s="70"/>
      <c r="R36" s="30"/>
    </row>
    <row r="37" spans="1:18" s="42" customFormat="1" ht="15.9" customHeight="1" x14ac:dyDescent="0.3">
      <c r="A37" s="234"/>
      <c r="B37" s="43" t="s">
        <v>331</v>
      </c>
      <c r="C37" s="185">
        <v>16655749</v>
      </c>
      <c r="D37" s="57" t="s">
        <v>333</v>
      </c>
      <c r="E37" s="43" t="s">
        <v>493</v>
      </c>
      <c r="F37" s="77" t="s">
        <v>311</v>
      </c>
      <c r="G37" s="247">
        <v>2889194</v>
      </c>
      <c r="H37" s="44">
        <v>0</v>
      </c>
      <c r="I37" s="45">
        <v>0.21179999999999999</v>
      </c>
      <c r="J37" s="47">
        <v>43708</v>
      </c>
      <c r="K37" s="129">
        <v>103.03</v>
      </c>
      <c r="L37" s="46">
        <v>104.97</v>
      </c>
      <c r="M37" s="78">
        <v>1.0188294671454916</v>
      </c>
      <c r="N37" s="240">
        <v>2943595.9834999517</v>
      </c>
      <c r="O37" s="156">
        <v>1.6061350694874214E-4</v>
      </c>
      <c r="P37" s="165"/>
      <c r="Q37" s="50" t="s">
        <v>297</v>
      </c>
      <c r="R37" s="30"/>
    </row>
    <row r="38" spans="1:18" s="42" customFormat="1" ht="15.9" customHeight="1" x14ac:dyDescent="0.3">
      <c r="A38" s="234"/>
      <c r="B38" s="43" t="s">
        <v>331</v>
      </c>
      <c r="C38" s="185">
        <v>16655749</v>
      </c>
      <c r="D38" s="57" t="s">
        <v>336</v>
      </c>
      <c r="E38" s="43" t="s">
        <v>493</v>
      </c>
      <c r="F38" s="77" t="s">
        <v>311</v>
      </c>
      <c r="G38" s="247">
        <v>1285487</v>
      </c>
      <c r="H38" s="44">
        <v>0</v>
      </c>
      <c r="I38" s="45">
        <v>0.21179999999999999</v>
      </c>
      <c r="J38" s="47">
        <v>43708</v>
      </c>
      <c r="K38" s="129">
        <v>103.03</v>
      </c>
      <c r="L38" s="46">
        <v>104.97</v>
      </c>
      <c r="M38" s="78">
        <v>1.0188294671454916</v>
      </c>
      <c r="N38" s="240">
        <v>1309692.0352324566</v>
      </c>
      <c r="O38" s="156">
        <v>7.1461651660296145E-5</v>
      </c>
      <c r="P38" s="165"/>
      <c r="Q38" s="50" t="s">
        <v>297</v>
      </c>
      <c r="R38" s="30"/>
    </row>
    <row r="39" spans="1:18" s="42" customFormat="1" ht="15.9" customHeight="1" x14ac:dyDescent="0.3">
      <c r="A39" s="234"/>
      <c r="B39" s="43" t="s">
        <v>331</v>
      </c>
      <c r="C39" s="185">
        <v>16655749</v>
      </c>
      <c r="D39" s="57" t="s">
        <v>337</v>
      </c>
      <c r="E39" s="43" t="s">
        <v>493</v>
      </c>
      <c r="F39" s="77" t="s">
        <v>311</v>
      </c>
      <c r="G39" s="247">
        <v>1383334</v>
      </c>
      <c r="H39" s="44">
        <v>0</v>
      </c>
      <c r="I39" s="45">
        <v>0.21179999999999999</v>
      </c>
      <c r="J39" s="47">
        <v>43708</v>
      </c>
      <c r="K39" s="129">
        <v>103.03</v>
      </c>
      <c r="L39" s="46">
        <v>104.97</v>
      </c>
      <c r="M39" s="78">
        <v>1.0188294671454916</v>
      </c>
      <c r="N39" s="240">
        <v>1409381.4421042416</v>
      </c>
      <c r="O39" s="156">
        <v>7.6901075186169995E-5</v>
      </c>
      <c r="P39" s="165"/>
      <c r="Q39" s="50" t="s">
        <v>297</v>
      </c>
      <c r="R39" s="30"/>
    </row>
    <row r="40" spans="1:18" s="42" customFormat="1" ht="15.9" customHeight="1" x14ac:dyDescent="0.3">
      <c r="A40" s="234"/>
      <c r="B40" s="202" t="s">
        <v>600</v>
      </c>
      <c r="C40" s="202"/>
      <c r="D40" s="202"/>
      <c r="E40" s="202"/>
      <c r="F40" s="202"/>
      <c r="G40" s="248">
        <v>5558015</v>
      </c>
      <c r="H40" s="71">
        <v>0</v>
      </c>
      <c r="I40" s="67"/>
      <c r="J40" s="68"/>
      <c r="K40" s="130" t="s">
        <v>296</v>
      </c>
      <c r="L40" s="69"/>
      <c r="M40" s="79"/>
      <c r="N40" s="241">
        <v>5662669.4608366499</v>
      </c>
      <c r="O40" s="177">
        <v>3.0897623379520827E-4</v>
      </c>
      <c r="P40" s="167"/>
      <c r="Q40" s="70"/>
      <c r="R40" s="30"/>
    </row>
    <row r="41" spans="1:18" s="42" customFormat="1" ht="15.9" customHeight="1" x14ac:dyDescent="0.3">
      <c r="A41" s="151"/>
      <c r="B41" s="43" t="s">
        <v>332</v>
      </c>
      <c r="C41" s="185">
        <v>5302916</v>
      </c>
      <c r="D41" s="57" t="s">
        <v>333</v>
      </c>
      <c r="E41" s="43" t="s">
        <v>494</v>
      </c>
      <c r="F41" s="77" t="s">
        <v>311</v>
      </c>
      <c r="G41" s="247">
        <v>3393928</v>
      </c>
      <c r="H41" s="44">
        <v>0</v>
      </c>
      <c r="I41" s="45">
        <v>0.21179999999999999</v>
      </c>
      <c r="J41" s="47">
        <v>43708</v>
      </c>
      <c r="K41" s="129">
        <v>103.03</v>
      </c>
      <c r="L41" s="46">
        <v>104.97</v>
      </c>
      <c r="M41" s="78">
        <v>1.0188294671454916</v>
      </c>
      <c r="N41" s="240">
        <v>3457833.8557701642</v>
      </c>
      <c r="O41" s="156">
        <v>1.8867223122141693E-4</v>
      </c>
      <c r="P41" s="165"/>
      <c r="Q41" s="50" t="s">
        <v>297</v>
      </c>
      <c r="R41" s="30"/>
    </row>
    <row r="42" spans="1:18" s="42" customFormat="1" ht="15.9" customHeight="1" x14ac:dyDescent="0.3">
      <c r="A42" s="151"/>
      <c r="B42" s="43" t="s">
        <v>332</v>
      </c>
      <c r="C42" s="185">
        <v>5302916</v>
      </c>
      <c r="D42" s="57" t="s">
        <v>336</v>
      </c>
      <c r="E42" s="43" t="s">
        <v>494</v>
      </c>
      <c r="F42" s="77" t="s">
        <v>311</v>
      </c>
      <c r="G42" s="247">
        <v>2065020</v>
      </c>
      <c r="H42" s="44">
        <v>0</v>
      </c>
      <c r="I42" s="45">
        <v>0.21179999999999999</v>
      </c>
      <c r="J42" s="47">
        <v>43708</v>
      </c>
      <c r="K42" s="129">
        <v>103.03</v>
      </c>
      <c r="L42" s="46">
        <v>104.97</v>
      </c>
      <c r="M42" s="78">
        <v>1.0188294671454916</v>
      </c>
      <c r="N42" s="240">
        <v>2103903.226244783</v>
      </c>
      <c r="O42" s="156">
        <v>1.1479675789140205E-4</v>
      </c>
      <c r="P42" s="165"/>
      <c r="Q42" s="50" t="s">
        <v>297</v>
      </c>
      <c r="R42" s="30"/>
    </row>
    <row r="43" spans="1:18" s="42" customFormat="1" ht="15.9" customHeight="1" x14ac:dyDescent="0.3">
      <c r="A43" s="151"/>
      <c r="B43" s="43" t="s">
        <v>332</v>
      </c>
      <c r="C43" s="185">
        <v>5302916</v>
      </c>
      <c r="D43" s="57" t="s">
        <v>337</v>
      </c>
      <c r="E43" s="43" t="s">
        <v>494</v>
      </c>
      <c r="F43" s="77" t="s">
        <v>311</v>
      </c>
      <c r="G43" s="247">
        <v>1662500</v>
      </c>
      <c r="H43" s="44">
        <v>0</v>
      </c>
      <c r="I43" s="45">
        <v>0.21179999999999999</v>
      </c>
      <c r="J43" s="47">
        <v>43708</v>
      </c>
      <c r="K43" s="129">
        <v>103.03</v>
      </c>
      <c r="L43" s="46">
        <v>104.97</v>
      </c>
      <c r="M43" s="78">
        <v>1.0188294671454916</v>
      </c>
      <c r="N43" s="240">
        <v>1693803.9891293799</v>
      </c>
      <c r="O43" s="156">
        <v>9.242022353025923E-5</v>
      </c>
      <c r="P43" s="165"/>
      <c r="Q43" s="50" t="s">
        <v>297</v>
      </c>
      <c r="R43" s="30"/>
    </row>
    <row r="44" spans="1:18" s="42" customFormat="1" ht="15.9" customHeight="1" x14ac:dyDescent="0.3">
      <c r="A44" s="152"/>
      <c r="B44" s="202" t="s">
        <v>600</v>
      </c>
      <c r="C44" s="202"/>
      <c r="D44" s="202"/>
      <c r="E44" s="202"/>
      <c r="F44" s="202"/>
      <c r="G44" s="248">
        <v>7121448</v>
      </c>
      <c r="H44" s="71"/>
      <c r="I44" s="67"/>
      <c r="J44" s="68"/>
      <c r="K44" s="130" t="s">
        <v>296</v>
      </c>
      <c r="L44" s="69"/>
      <c r="M44" s="79"/>
      <c r="N44" s="241">
        <v>7255541.0711443275</v>
      </c>
      <c r="O44" s="177">
        <v>3.9588921264307824E-4</v>
      </c>
      <c r="P44" s="167"/>
      <c r="Q44" s="70"/>
      <c r="R44" s="30"/>
    </row>
    <row r="45" spans="1:18" s="42" customFormat="1" ht="15.9" customHeight="1" x14ac:dyDescent="0.3">
      <c r="A45" s="63" t="s">
        <v>283</v>
      </c>
      <c r="B45" s="112"/>
      <c r="C45" s="186"/>
      <c r="D45" s="112"/>
      <c r="E45" s="113"/>
      <c r="F45" s="113"/>
      <c r="G45" s="241">
        <v>113303938</v>
      </c>
      <c r="H45" s="119"/>
      <c r="I45" s="83"/>
      <c r="J45" s="84"/>
      <c r="K45" s="131" t="s">
        <v>296</v>
      </c>
      <c r="L45" s="85"/>
      <c r="M45" s="86"/>
      <c r="N45" s="241">
        <v>115463657.16241626</v>
      </c>
      <c r="O45" s="181">
        <v>6.3001250871163343E-3</v>
      </c>
      <c r="P45" s="168"/>
      <c r="Q45" s="64"/>
      <c r="R45" s="30"/>
    </row>
    <row r="46" spans="1:18" ht="15.9" customHeight="1" x14ac:dyDescent="0.3">
      <c r="A46" s="260" t="s">
        <v>496</v>
      </c>
      <c r="B46" s="87" t="s">
        <v>505</v>
      </c>
      <c r="C46" s="187">
        <v>890399011</v>
      </c>
      <c r="D46" s="88" t="s">
        <v>495</v>
      </c>
      <c r="E46" s="52" t="s">
        <v>313</v>
      </c>
      <c r="F46" s="77" t="s">
        <v>311</v>
      </c>
      <c r="G46" s="240">
        <v>10086738</v>
      </c>
      <c r="H46" s="120">
        <v>0</v>
      </c>
      <c r="I46" s="89">
        <v>0.21179999999999999</v>
      </c>
      <c r="J46" s="90">
        <v>43830</v>
      </c>
      <c r="K46" s="91">
        <v>103.8</v>
      </c>
      <c r="L46" s="92">
        <v>104.97</v>
      </c>
      <c r="M46" s="78">
        <v>1.011271676300578</v>
      </c>
      <c r="N46" s="240">
        <v>10200432.445664739</v>
      </c>
      <c r="O46" s="156">
        <v>5.5657340092710964E-4</v>
      </c>
      <c r="P46" s="165"/>
      <c r="Q46" s="50" t="s">
        <v>297</v>
      </c>
    </row>
    <row r="47" spans="1:18" ht="15.9" customHeight="1" x14ac:dyDescent="0.3">
      <c r="A47" s="260"/>
      <c r="B47" s="203" t="s">
        <v>600</v>
      </c>
      <c r="C47" s="204"/>
      <c r="D47" s="204"/>
      <c r="E47" s="204"/>
      <c r="F47" s="205"/>
      <c r="G47" s="248">
        <v>10086738</v>
      </c>
      <c r="H47" s="71">
        <v>0</v>
      </c>
      <c r="I47" s="67"/>
      <c r="J47" s="68"/>
      <c r="K47" s="130" t="s">
        <v>296</v>
      </c>
      <c r="L47" s="69"/>
      <c r="M47" s="79"/>
      <c r="N47" s="241">
        <v>10200432.445664739</v>
      </c>
      <c r="O47" s="177">
        <v>5.5657340092710964E-4</v>
      </c>
      <c r="P47" s="167"/>
      <c r="Q47" s="70"/>
    </row>
    <row r="48" spans="1:18" ht="15.9" customHeight="1" x14ac:dyDescent="0.3">
      <c r="A48" s="260"/>
      <c r="B48" s="41" t="s">
        <v>346</v>
      </c>
      <c r="C48" s="188">
        <v>800197268</v>
      </c>
      <c r="D48" s="40" t="s">
        <v>510</v>
      </c>
      <c r="E48" s="57" t="s">
        <v>509</v>
      </c>
      <c r="F48" s="77" t="s">
        <v>506</v>
      </c>
      <c r="G48" s="249">
        <v>0</v>
      </c>
      <c r="H48" s="99">
        <v>477885000</v>
      </c>
      <c r="I48" s="100">
        <v>0.21179999999999999</v>
      </c>
      <c r="J48" s="101">
        <v>44012</v>
      </c>
      <c r="K48" s="91">
        <v>105.7</v>
      </c>
      <c r="L48" s="92">
        <v>104.97</v>
      </c>
      <c r="M48" s="78">
        <v>0.99309366130558174</v>
      </c>
      <c r="N48" s="240">
        <v>0</v>
      </c>
      <c r="O48" s="156">
        <v>0</v>
      </c>
      <c r="P48" s="165"/>
      <c r="Q48" s="50" t="s">
        <v>297</v>
      </c>
    </row>
    <row r="49" spans="1:18" ht="15.9" customHeight="1" x14ac:dyDescent="0.3">
      <c r="A49" s="260"/>
      <c r="B49" s="203" t="s">
        <v>600</v>
      </c>
      <c r="C49" s="204"/>
      <c r="D49" s="204"/>
      <c r="E49" s="204"/>
      <c r="F49" s="205"/>
      <c r="G49" s="248">
        <v>0</v>
      </c>
      <c r="H49" s="71">
        <v>477885000</v>
      </c>
      <c r="I49" s="67"/>
      <c r="J49" s="68"/>
      <c r="K49" s="130" t="s">
        <v>296</v>
      </c>
      <c r="L49" s="69"/>
      <c r="M49" s="79"/>
      <c r="N49" s="241">
        <v>0</v>
      </c>
      <c r="O49" s="177">
        <v>0</v>
      </c>
      <c r="P49" s="167"/>
      <c r="Q49" s="70"/>
    </row>
    <row r="50" spans="1:18" ht="15.9" customHeight="1" x14ac:dyDescent="0.3">
      <c r="A50" s="260"/>
      <c r="B50" s="43" t="s">
        <v>343</v>
      </c>
      <c r="C50" s="189">
        <v>890303208</v>
      </c>
      <c r="D50" s="57" t="s">
        <v>342</v>
      </c>
      <c r="E50" s="43" t="s">
        <v>502</v>
      </c>
      <c r="F50" s="93" t="s">
        <v>311</v>
      </c>
      <c r="G50" s="247">
        <v>2694800</v>
      </c>
      <c r="H50" s="44">
        <v>0</v>
      </c>
      <c r="I50" s="45">
        <v>0.21179999999999999</v>
      </c>
      <c r="J50" s="47">
        <v>43708</v>
      </c>
      <c r="K50" s="129">
        <v>103.03</v>
      </c>
      <c r="L50" s="46">
        <v>104.97</v>
      </c>
      <c r="M50" s="78">
        <v>1.0188294671454916</v>
      </c>
      <c r="N50" s="240">
        <v>2745541.6480636708</v>
      </c>
      <c r="O50" s="156">
        <v>1.4980692834246171E-4</v>
      </c>
      <c r="P50" s="165"/>
      <c r="Q50" s="53" t="s">
        <v>297</v>
      </c>
    </row>
    <row r="51" spans="1:18" ht="15.9" customHeight="1" x14ac:dyDescent="0.3">
      <c r="A51" s="260"/>
      <c r="B51" s="203" t="s">
        <v>600</v>
      </c>
      <c r="C51" s="204"/>
      <c r="D51" s="204"/>
      <c r="E51" s="204"/>
      <c r="F51" s="205"/>
      <c r="G51" s="248">
        <v>2694800</v>
      </c>
      <c r="H51" s="71">
        <v>0</v>
      </c>
      <c r="I51" s="67"/>
      <c r="J51" s="68"/>
      <c r="K51" s="130" t="s">
        <v>296</v>
      </c>
      <c r="L51" s="69"/>
      <c r="M51" s="79"/>
      <c r="N51" s="241">
        <v>2745541.6480636708</v>
      </c>
      <c r="O51" s="177">
        <v>1.4980692834246171E-4</v>
      </c>
      <c r="P51" s="167"/>
      <c r="Q51" s="70"/>
    </row>
    <row r="52" spans="1:18" ht="15.9" customHeight="1" x14ac:dyDescent="0.3">
      <c r="A52" s="260"/>
      <c r="B52" s="43" t="s">
        <v>344</v>
      </c>
      <c r="C52" s="189">
        <v>890303093</v>
      </c>
      <c r="D52" s="57" t="s">
        <v>499</v>
      </c>
      <c r="E52" s="43" t="s">
        <v>501</v>
      </c>
      <c r="F52" s="93" t="s">
        <v>311</v>
      </c>
      <c r="G52" s="247">
        <v>300000</v>
      </c>
      <c r="H52" s="44">
        <v>0</v>
      </c>
      <c r="I52" s="45">
        <v>0.21179999999999999</v>
      </c>
      <c r="J52" s="47">
        <v>43708</v>
      </c>
      <c r="K52" s="129">
        <v>103.03</v>
      </c>
      <c r="L52" s="46">
        <v>104.97</v>
      </c>
      <c r="M52" s="78">
        <v>1.0188294671454916</v>
      </c>
      <c r="N52" s="240">
        <v>305648.84014364751</v>
      </c>
      <c r="O52" s="156">
        <v>1.6677333569370086E-5</v>
      </c>
      <c r="P52" s="165"/>
      <c r="Q52" s="53" t="s">
        <v>297</v>
      </c>
    </row>
    <row r="53" spans="1:18" ht="15.9" customHeight="1" x14ac:dyDescent="0.3">
      <c r="A53" s="260"/>
      <c r="B53" s="203" t="s">
        <v>600</v>
      </c>
      <c r="C53" s="204"/>
      <c r="D53" s="204"/>
      <c r="E53" s="204"/>
      <c r="F53" s="205"/>
      <c r="G53" s="248">
        <v>300000</v>
      </c>
      <c r="H53" s="71">
        <v>0</v>
      </c>
      <c r="I53" s="67"/>
      <c r="J53" s="68"/>
      <c r="K53" s="130" t="s">
        <v>296</v>
      </c>
      <c r="L53" s="69"/>
      <c r="M53" s="79"/>
      <c r="N53" s="241">
        <v>305648.84014364751</v>
      </c>
      <c r="O53" s="177">
        <v>1.6677333569370086E-5</v>
      </c>
      <c r="P53" s="167"/>
      <c r="Q53" s="70"/>
      <c r="R53" s="236"/>
    </row>
    <row r="54" spans="1:18" ht="15.9" customHeight="1" x14ac:dyDescent="0.3">
      <c r="A54" s="260"/>
      <c r="B54" s="43" t="s">
        <v>345</v>
      </c>
      <c r="C54" s="189">
        <v>899999034</v>
      </c>
      <c r="D54" s="57" t="s">
        <v>342</v>
      </c>
      <c r="E54" s="135" t="s">
        <v>503</v>
      </c>
      <c r="F54" s="93" t="s">
        <v>314</v>
      </c>
      <c r="G54" s="247">
        <v>29200211</v>
      </c>
      <c r="H54" s="44">
        <v>0</v>
      </c>
      <c r="I54" s="45">
        <v>0.21179999999999999</v>
      </c>
      <c r="J54" s="47">
        <v>43585</v>
      </c>
      <c r="K54" s="129">
        <v>102.12</v>
      </c>
      <c r="L54" s="46">
        <v>104.97</v>
      </c>
      <c r="M54" s="78">
        <v>1.0279083431257343</v>
      </c>
      <c r="N54" s="240">
        <v>30015140.50793184</v>
      </c>
      <c r="O54" s="156">
        <v>1.6377373136670001E-3</v>
      </c>
      <c r="P54" s="165"/>
      <c r="Q54" s="53" t="s">
        <v>297</v>
      </c>
    </row>
    <row r="55" spans="1:18" ht="15.9" customHeight="1" x14ac:dyDescent="0.3">
      <c r="A55" s="260"/>
      <c r="B55" s="203" t="s">
        <v>600</v>
      </c>
      <c r="C55" s="204"/>
      <c r="D55" s="204"/>
      <c r="E55" s="204"/>
      <c r="F55" s="205"/>
      <c r="G55" s="248">
        <v>29200211</v>
      </c>
      <c r="H55" s="71">
        <v>0</v>
      </c>
      <c r="I55" s="67"/>
      <c r="J55" s="68"/>
      <c r="K55" s="130" t="s">
        <v>296</v>
      </c>
      <c r="L55" s="69"/>
      <c r="M55" s="79"/>
      <c r="N55" s="241">
        <v>30015140.50793184</v>
      </c>
      <c r="O55" s="177">
        <v>1.6377373136670001E-3</v>
      </c>
      <c r="P55" s="167"/>
      <c r="Q55" s="70"/>
    </row>
    <row r="56" spans="1:18" ht="15.9" customHeight="1" x14ac:dyDescent="0.3">
      <c r="A56" s="260"/>
      <c r="B56" s="102" t="s">
        <v>341</v>
      </c>
      <c r="C56" s="189">
        <v>800256161</v>
      </c>
      <c r="D56" s="57" t="s">
        <v>499</v>
      </c>
      <c r="E56" s="43" t="s">
        <v>500</v>
      </c>
      <c r="F56" s="93" t="s">
        <v>311</v>
      </c>
      <c r="G56" s="247">
        <v>3610600</v>
      </c>
      <c r="H56" s="44">
        <v>0</v>
      </c>
      <c r="I56" s="45">
        <v>0.21179999999999999</v>
      </c>
      <c r="J56" s="47">
        <v>43708</v>
      </c>
      <c r="K56" s="129">
        <v>103.03</v>
      </c>
      <c r="L56" s="46">
        <v>104.97</v>
      </c>
      <c r="M56" s="78">
        <v>1.0188294671454916</v>
      </c>
      <c r="N56" s="240">
        <v>3678585.6740755122</v>
      </c>
      <c r="O56" s="156">
        <v>2.0071726861855879E-4</v>
      </c>
      <c r="P56" s="165"/>
      <c r="Q56" s="53" t="s">
        <v>297</v>
      </c>
    </row>
    <row r="57" spans="1:18" ht="15.9" customHeight="1" x14ac:dyDescent="0.3">
      <c r="A57" s="261"/>
      <c r="B57" s="203" t="s">
        <v>600</v>
      </c>
      <c r="C57" s="204"/>
      <c r="D57" s="204"/>
      <c r="E57" s="204"/>
      <c r="F57" s="205"/>
      <c r="G57" s="250">
        <v>3610600</v>
      </c>
      <c r="H57" s="104"/>
      <c r="I57" s="105"/>
      <c r="J57" s="106"/>
      <c r="K57" s="132" t="s">
        <v>296</v>
      </c>
      <c r="L57" s="107"/>
      <c r="M57" s="108"/>
      <c r="N57" s="242">
        <v>3678585.6740755122</v>
      </c>
      <c r="O57" s="177">
        <v>2.0071726861855879E-4</v>
      </c>
      <c r="P57" s="167"/>
      <c r="Q57" s="70"/>
    </row>
    <row r="58" spans="1:18" ht="15.9" customHeight="1" x14ac:dyDescent="0.3">
      <c r="A58" s="117" t="s">
        <v>284</v>
      </c>
      <c r="B58" s="112"/>
      <c r="C58" s="186"/>
      <c r="D58" s="112"/>
      <c r="E58" s="113"/>
      <c r="F58" s="113"/>
      <c r="G58" s="243">
        <v>45892349</v>
      </c>
      <c r="H58" s="116">
        <v>477885000</v>
      </c>
      <c r="I58" s="114"/>
      <c r="J58" s="112"/>
      <c r="K58" s="131" t="s">
        <v>296</v>
      </c>
      <c r="L58" s="85"/>
      <c r="M58" s="86"/>
      <c r="N58" s="243">
        <v>46945349.115879409</v>
      </c>
      <c r="O58" s="158">
        <v>2.5615122451245003E-3</v>
      </c>
      <c r="P58" s="168"/>
      <c r="Q58" s="115"/>
    </row>
    <row r="59" spans="1:18" ht="15.9" customHeight="1" x14ac:dyDescent="0.3">
      <c r="A59" s="262" t="s">
        <v>125</v>
      </c>
      <c r="B59" s="66" t="s">
        <v>347</v>
      </c>
      <c r="C59" s="190">
        <v>890903938</v>
      </c>
      <c r="D59" s="155">
        <v>3265310069816</v>
      </c>
      <c r="E59" s="66" t="s">
        <v>497</v>
      </c>
      <c r="F59" s="77" t="s">
        <v>311</v>
      </c>
      <c r="G59" s="251">
        <v>1572620727.3900001</v>
      </c>
      <c r="H59" s="36">
        <v>0</v>
      </c>
      <c r="I59" s="122">
        <v>0.21179999999999999</v>
      </c>
      <c r="J59" s="109">
        <v>43539</v>
      </c>
      <c r="K59" s="133">
        <v>101.62</v>
      </c>
      <c r="L59" s="110">
        <v>104.97</v>
      </c>
      <c r="M59" s="198">
        <v>1.0329659515843337</v>
      </c>
      <c r="N59" s="240">
        <v>1624463666.1496584</v>
      </c>
      <c r="O59" s="156">
        <v>8.8636758506812102E-2</v>
      </c>
      <c r="P59" s="169">
        <v>5838538.0286999997</v>
      </c>
      <c r="Q59" s="111" t="s">
        <v>297</v>
      </c>
    </row>
    <row r="60" spans="1:18" ht="15.9" customHeight="1" x14ac:dyDescent="0.3">
      <c r="A60" s="229"/>
      <c r="B60" s="66" t="s">
        <v>347</v>
      </c>
      <c r="C60" s="190">
        <v>890903938</v>
      </c>
      <c r="D60" s="155">
        <v>3265320063578</v>
      </c>
      <c r="E60" s="66" t="s">
        <v>497</v>
      </c>
      <c r="F60" s="77" t="s">
        <v>311</v>
      </c>
      <c r="G60" s="240">
        <v>218820133.84</v>
      </c>
      <c r="H60" s="36">
        <v>0</v>
      </c>
      <c r="I60" s="100">
        <v>0.21179999999999999</v>
      </c>
      <c r="J60" s="90">
        <v>43830</v>
      </c>
      <c r="K60" s="91">
        <v>103.8</v>
      </c>
      <c r="L60" s="92">
        <v>104.97</v>
      </c>
      <c r="M60" s="78">
        <v>1.011271676300578</v>
      </c>
      <c r="N60" s="240">
        <v>221286603.55669364</v>
      </c>
      <c r="O60" s="156">
        <v>1.2074217262573305E-2</v>
      </c>
      <c r="P60" s="169">
        <v>792682.96990000003</v>
      </c>
      <c r="Q60" s="50" t="s">
        <v>297</v>
      </c>
    </row>
    <row r="61" spans="1:18" ht="15.9" customHeight="1" x14ac:dyDescent="0.3">
      <c r="A61" s="229"/>
      <c r="B61" s="66" t="s">
        <v>347</v>
      </c>
      <c r="C61" s="190">
        <v>890903938</v>
      </c>
      <c r="D61" s="155">
        <v>3265310075882</v>
      </c>
      <c r="E61" s="66" t="s">
        <v>497</v>
      </c>
      <c r="F61" s="77" t="s">
        <v>311</v>
      </c>
      <c r="G61" s="240">
        <v>6587250732.4899998</v>
      </c>
      <c r="H61" s="175">
        <v>228566982.91999999</v>
      </c>
      <c r="I61" s="100">
        <v>0.21179999999999999</v>
      </c>
      <c r="J61" s="90">
        <v>43894</v>
      </c>
      <c r="K61" s="128">
        <v>105.53</v>
      </c>
      <c r="L61" s="92">
        <v>104.97</v>
      </c>
      <c r="M61" s="78">
        <v>0.99469345209892923</v>
      </c>
      <c r="N61" s="240">
        <v>6552295170.941678</v>
      </c>
      <c r="O61" s="156">
        <v>0.35751750983059732</v>
      </c>
      <c r="P61" s="169">
        <v>24455937.3002</v>
      </c>
      <c r="Q61" s="50" t="s">
        <v>297</v>
      </c>
    </row>
    <row r="62" spans="1:18" ht="15.9" customHeight="1" x14ac:dyDescent="0.3">
      <c r="A62" s="229"/>
      <c r="B62" s="66" t="s">
        <v>627</v>
      </c>
      <c r="C62" s="190">
        <v>800150280</v>
      </c>
      <c r="D62" s="155" t="s">
        <v>357</v>
      </c>
      <c r="E62" s="66" t="s">
        <v>626</v>
      </c>
      <c r="F62" s="153" t="s">
        <v>311</v>
      </c>
      <c r="G62" s="240">
        <v>74464495</v>
      </c>
      <c r="H62" s="176">
        <v>11079912.9</v>
      </c>
      <c r="I62" s="100">
        <v>0.21179999999999999</v>
      </c>
      <c r="J62" s="154">
        <v>44005</v>
      </c>
      <c r="K62" s="128">
        <v>105.503</v>
      </c>
      <c r="L62" s="92">
        <v>104.97</v>
      </c>
      <c r="M62" s="78">
        <v>0.99469345209892923</v>
      </c>
      <c r="N62" s="240">
        <v>74069345.590353459</v>
      </c>
      <c r="O62" s="156">
        <v>4.0414980246439832E-3</v>
      </c>
      <c r="P62" s="165"/>
      <c r="Q62" s="50" t="s">
        <v>297</v>
      </c>
    </row>
    <row r="63" spans="1:18" ht="15.9" customHeight="1" x14ac:dyDescent="0.3">
      <c r="A63" s="229"/>
      <c r="B63" s="223" t="s">
        <v>600</v>
      </c>
      <c r="C63" s="224"/>
      <c r="D63" s="224"/>
      <c r="E63" s="224"/>
      <c r="F63" s="225"/>
      <c r="G63" s="248">
        <v>8453156088.7199993</v>
      </c>
      <c r="H63" s="71">
        <v>239646895.81999999</v>
      </c>
      <c r="I63" s="67"/>
      <c r="J63" s="68"/>
      <c r="K63" s="130" t="s">
        <v>296</v>
      </c>
      <c r="L63" s="69"/>
      <c r="M63" s="79"/>
      <c r="N63" s="241">
        <v>8472114786.2383833</v>
      </c>
      <c r="O63" s="180">
        <v>0.46226998362462668</v>
      </c>
      <c r="P63" s="167"/>
      <c r="Q63" s="70"/>
    </row>
    <row r="64" spans="1:18" ht="15.9" customHeight="1" x14ac:dyDescent="0.3">
      <c r="A64" s="229"/>
      <c r="B64" s="35" t="s">
        <v>294</v>
      </c>
      <c r="C64" s="191">
        <v>860002964</v>
      </c>
      <c r="D64" s="55">
        <v>458020355</v>
      </c>
      <c r="E64" s="55" t="s">
        <v>498</v>
      </c>
      <c r="F64" s="94" t="s">
        <v>311</v>
      </c>
      <c r="G64" s="252">
        <v>31269086</v>
      </c>
      <c r="H64" s="121">
        <v>0</v>
      </c>
      <c r="I64" s="89">
        <v>0.21179999999999999</v>
      </c>
      <c r="J64" s="74">
        <v>43799</v>
      </c>
      <c r="K64" s="128">
        <v>103.54</v>
      </c>
      <c r="L64" s="92">
        <v>104.97</v>
      </c>
      <c r="M64" s="78">
        <v>1.0138110875024144</v>
      </c>
      <c r="N64" s="240">
        <v>31700946.082866523</v>
      </c>
      <c r="O64" s="156">
        <v>1.7297211140736243E-3</v>
      </c>
      <c r="P64" s="165"/>
      <c r="Q64" s="50" t="s">
        <v>297</v>
      </c>
    </row>
    <row r="65" spans="1:17" ht="15.9" customHeight="1" x14ac:dyDescent="0.3">
      <c r="A65" s="229"/>
      <c r="B65" s="35" t="s">
        <v>294</v>
      </c>
      <c r="C65" s="191">
        <v>860002964</v>
      </c>
      <c r="D65" s="55" t="s">
        <v>348</v>
      </c>
      <c r="E65" s="55" t="s">
        <v>498</v>
      </c>
      <c r="F65" s="94" t="s">
        <v>311</v>
      </c>
      <c r="G65" s="252">
        <v>133492</v>
      </c>
      <c r="H65" s="121">
        <v>0</v>
      </c>
      <c r="I65" s="89">
        <v>0.21179999999999999</v>
      </c>
      <c r="J65" s="74">
        <v>43830</v>
      </c>
      <c r="K65" s="91">
        <v>103.8</v>
      </c>
      <c r="L65" s="92">
        <v>104.97</v>
      </c>
      <c r="M65" s="78">
        <v>1.011271676300578</v>
      </c>
      <c r="N65" s="240">
        <v>134996.67861271676</v>
      </c>
      <c r="O65" s="156">
        <v>7.3659191342693474E-6</v>
      </c>
      <c r="P65" s="165"/>
      <c r="Q65" s="50" t="s">
        <v>297</v>
      </c>
    </row>
    <row r="66" spans="1:17" ht="15.9" customHeight="1" x14ac:dyDescent="0.3">
      <c r="A66" s="229"/>
      <c r="B66" s="226" t="s">
        <v>600</v>
      </c>
      <c r="C66" s="224"/>
      <c r="D66" s="224"/>
      <c r="E66" s="224"/>
      <c r="F66" s="225"/>
      <c r="G66" s="248">
        <v>31402578</v>
      </c>
      <c r="H66" s="71">
        <v>0</v>
      </c>
      <c r="I66" s="67"/>
      <c r="J66" s="68"/>
      <c r="K66" s="130" t="s">
        <v>296</v>
      </c>
      <c r="L66" s="69"/>
      <c r="M66" s="79"/>
      <c r="N66" s="241">
        <v>31835942.76147924</v>
      </c>
      <c r="O66" s="180">
        <v>1.7370870332078937E-3</v>
      </c>
      <c r="P66" s="167"/>
      <c r="Q66" s="70"/>
    </row>
    <row r="67" spans="1:17" ht="15.9" customHeight="1" x14ac:dyDescent="0.3">
      <c r="A67" s="63" t="s">
        <v>285</v>
      </c>
      <c r="B67" s="80"/>
      <c r="C67" s="192"/>
      <c r="D67" s="80"/>
      <c r="E67" s="95"/>
      <c r="F67" s="95"/>
      <c r="G67" s="241">
        <v>8484558666.7199993</v>
      </c>
      <c r="H67" s="82">
        <v>239646895.81999999</v>
      </c>
      <c r="I67" s="123"/>
      <c r="J67" s="80"/>
      <c r="K67" s="131">
        <v>104.97</v>
      </c>
      <c r="L67" s="85"/>
      <c r="M67" s="86"/>
      <c r="N67" s="241">
        <v>8503950728.9998627</v>
      </c>
      <c r="O67" s="158">
        <v>0.46400707065783459</v>
      </c>
      <c r="P67" s="168"/>
      <c r="Q67" s="64"/>
    </row>
    <row r="68" spans="1:17" ht="20.100000000000001" customHeight="1" x14ac:dyDescent="0.3">
      <c r="A68" s="38" t="s">
        <v>126</v>
      </c>
      <c r="B68" s="142" t="s">
        <v>325</v>
      </c>
      <c r="C68" s="193">
        <v>16697923</v>
      </c>
      <c r="D68" s="96" t="s">
        <v>296</v>
      </c>
      <c r="E68" s="144" t="s">
        <v>485</v>
      </c>
      <c r="F68" s="97" t="s">
        <v>311</v>
      </c>
      <c r="G68" s="244">
        <v>1</v>
      </c>
      <c r="H68" s="143">
        <v>0</v>
      </c>
      <c r="I68" s="124">
        <v>0.21179999999999999</v>
      </c>
      <c r="J68" s="98">
        <v>44012</v>
      </c>
      <c r="K68" s="145">
        <v>105.7</v>
      </c>
      <c r="L68" s="146">
        <v>104.97</v>
      </c>
      <c r="M68" s="196">
        <v>0.99309366130558174</v>
      </c>
      <c r="N68" s="244">
        <v>0.99309366130558174</v>
      </c>
      <c r="O68" s="156">
        <v>5.4186870944566374E-11</v>
      </c>
      <c r="P68" s="165"/>
      <c r="Q68" s="50" t="s">
        <v>300</v>
      </c>
    </row>
    <row r="69" spans="1:17" ht="15.9" customHeight="1" x14ac:dyDescent="0.3">
      <c r="A69" s="147" t="s">
        <v>286</v>
      </c>
      <c r="B69" s="112"/>
      <c r="C69" s="186"/>
      <c r="D69" s="112"/>
      <c r="E69" s="113"/>
      <c r="F69" s="113"/>
      <c r="G69" s="241">
        <v>1</v>
      </c>
      <c r="H69" s="82">
        <v>0</v>
      </c>
      <c r="I69" s="114"/>
      <c r="J69" s="112"/>
      <c r="K69" s="131">
        <v>104.97</v>
      </c>
      <c r="L69" s="85"/>
      <c r="M69" s="86"/>
      <c r="N69" s="241">
        <v>0.99309366130558174</v>
      </c>
      <c r="O69" s="181">
        <v>5.4186870944566374E-11</v>
      </c>
      <c r="P69" s="158"/>
      <c r="Q69" s="115"/>
    </row>
    <row r="70" spans="1:17" ht="15.9" customHeight="1" x14ac:dyDescent="0.3">
      <c r="A70" s="263" t="s">
        <v>299</v>
      </c>
      <c r="B70" s="40" t="s">
        <v>350</v>
      </c>
      <c r="C70" s="188">
        <v>14955182</v>
      </c>
      <c r="D70" s="40" t="s">
        <v>351</v>
      </c>
      <c r="E70" s="57" t="s">
        <v>511</v>
      </c>
      <c r="F70" s="77" t="s">
        <v>506</v>
      </c>
      <c r="G70" s="249">
        <v>182553980</v>
      </c>
      <c r="H70" s="99">
        <v>0</v>
      </c>
      <c r="I70" s="127">
        <v>0.21179999999999999</v>
      </c>
      <c r="J70" s="101">
        <v>43465</v>
      </c>
      <c r="K70" s="91">
        <v>100</v>
      </c>
      <c r="L70" s="92">
        <v>104.97</v>
      </c>
      <c r="M70" s="78">
        <v>1.0497000000000001</v>
      </c>
      <c r="N70" s="240">
        <v>191626912.80600002</v>
      </c>
      <c r="O70" s="156">
        <v>1.045587460509354E-2</v>
      </c>
      <c r="P70" s="159"/>
      <c r="Q70" s="56" t="s">
        <v>297</v>
      </c>
    </row>
    <row r="71" spans="1:17" ht="15.9" customHeight="1" x14ac:dyDescent="0.3">
      <c r="A71" s="264"/>
      <c r="B71" s="202" t="s">
        <v>600</v>
      </c>
      <c r="C71" s="202"/>
      <c r="D71" s="202"/>
      <c r="E71" s="202"/>
      <c r="F71" s="202"/>
      <c r="G71" s="248">
        <v>182553980</v>
      </c>
      <c r="H71" s="71">
        <v>0</v>
      </c>
      <c r="I71" s="67"/>
      <c r="J71" s="68"/>
      <c r="K71" s="130" t="s">
        <v>296</v>
      </c>
      <c r="L71" s="69"/>
      <c r="M71" s="79"/>
      <c r="N71" s="241">
        <v>191626912.80600002</v>
      </c>
      <c r="O71" s="177">
        <v>1.045587460509354E-2</v>
      </c>
      <c r="P71" s="157"/>
      <c r="Q71" s="148"/>
    </row>
    <row r="72" spans="1:17" ht="15.9" customHeight="1" x14ac:dyDescent="0.3">
      <c r="A72" s="264"/>
      <c r="B72" s="40" t="s">
        <v>360</v>
      </c>
      <c r="C72" s="188">
        <v>63332868</v>
      </c>
      <c r="D72" s="40" t="s">
        <v>361</v>
      </c>
      <c r="E72" s="57" t="s">
        <v>512</v>
      </c>
      <c r="F72" s="77" t="s">
        <v>506</v>
      </c>
      <c r="G72" s="249">
        <v>285000000</v>
      </c>
      <c r="H72" s="99">
        <v>0</v>
      </c>
      <c r="I72" s="127">
        <v>0.21179999999999999</v>
      </c>
      <c r="J72" s="101">
        <v>43769</v>
      </c>
      <c r="K72" s="91">
        <v>103.43</v>
      </c>
      <c r="L72" s="92">
        <v>104.97</v>
      </c>
      <c r="M72" s="78">
        <v>1.0148892971091559</v>
      </c>
      <c r="N72" s="240">
        <v>289243449.67610943</v>
      </c>
      <c r="O72" s="156">
        <v>1.578219466082945E-2</v>
      </c>
      <c r="P72" s="159"/>
      <c r="Q72" s="56" t="s">
        <v>297</v>
      </c>
    </row>
    <row r="73" spans="1:17" ht="15.9" customHeight="1" x14ac:dyDescent="0.3">
      <c r="A73" s="264"/>
      <c r="B73" s="202" t="s">
        <v>600</v>
      </c>
      <c r="C73" s="202"/>
      <c r="D73" s="202"/>
      <c r="E73" s="202"/>
      <c r="F73" s="202"/>
      <c r="G73" s="248">
        <v>285000000</v>
      </c>
      <c r="H73" s="71">
        <v>0</v>
      </c>
      <c r="I73" s="67"/>
      <c r="J73" s="68"/>
      <c r="K73" s="130" t="s">
        <v>296</v>
      </c>
      <c r="L73" s="69"/>
      <c r="M73" s="79"/>
      <c r="N73" s="241">
        <v>289243449.67610943</v>
      </c>
      <c r="O73" s="177">
        <v>1.578219466082945E-2</v>
      </c>
      <c r="P73" s="157"/>
      <c r="Q73" s="148"/>
    </row>
    <row r="74" spans="1:17" ht="15.9" customHeight="1" x14ac:dyDescent="0.3">
      <c r="A74" s="264"/>
      <c r="B74" s="40" t="s">
        <v>362</v>
      </c>
      <c r="C74" s="188">
        <v>38641734</v>
      </c>
      <c r="D74" s="40" t="s">
        <v>363</v>
      </c>
      <c r="E74" s="57" t="s">
        <v>513</v>
      </c>
      <c r="F74" s="77" t="s">
        <v>506</v>
      </c>
      <c r="G74" s="249">
        <v>164836000</v>
      </c>
      <c r="H74" s="99">
        <v>0</v>
      </c>
      <c r="I74" s="127">
        <v>0.21179999999999999</v>
      </c>
      <c r="J74" s="101">
        <v>43769</v>
      </c>
      <c r="K74" s="91">
        <v>103.43</v>
      </c>
      <c r="L74" s="92">
        <v>104.97</v>
      </c>
      <c r="M74" s="78">
        <v>1.0148892971091559</v>
      </c>
      <c r="N74" s="240">
        <v>167290292.17828482</v>
      </c>
      <c r="O74" s="156">
        <v>9.1279783828508172E-3</v>
      </c>
      <c r="P74" s="159"/>
      <c r="Q74" s="56" t="s">
        <v>297</v>
      </c>
    </row>
    <row r="75" spans="1:17" ht="15.9" customHeight="1" x14ac:dyDescent="0.3">
      <c r="A75" s="264"/>
      <c r="B75" s="202" t="s">
        <v>600</v>
      </c>
      <c r="C75" s="202"/>
      <c r="D75" s="202"/>
      <c r="E75" s="202"/>
      <c r="F75" s="202"/>
      <c r="G75" s="248">
        <v>164836000</v>
      </c>
      <c r="H75" s="71">
        <v>0</v>
      </c>
      <c r="I75" s="67"/>
      <c r="J75" s="68"/>
      <c r="K75" s="130" t="s">
        <v>296</v>
      </c>
      <c r="L75" s="69"/>
      <c r="M75" s="79"/>
      <c r="N75" s="241">
        <v>167290292.17828482</v>
      </c>
      <c r="O75" s="177">
        <v>9.1279783828508172E-3</v>
      </c>
      <c r="P75" s="157"/>
      <c r="Q75" s="148"/>
    </row>
    <row r="76" spans="1:17" ht="15.9" customHeight="1" x14ac:dyDescent="0.3">
      <c r="A76" s="264"/>
      <c r="B76" s="40" t="s">
        <v>364</v>
      </c>
      <c r="C76" s="188">
        <v>31257415</v>
      </c>
      <c r="D76" s="40" t="s">
        <v>365</v>
      </c>
      <c r="E76" s="57" t="s">
        <v>513</v>
      </c>
      <c r="F76" s="77" t="s">
        <v>506</v>
      </c>
      <c r="G76" s="249">
        <v>384700000</v>
      </c>
      <c r="H76" s="99">
        <v>0</v>
      </c>
      <c r="I76" s="127">
        <v>0.21179999999999999</v>
      </c>
      <c r="J76" s="101">
        <v>43769</v>
      </c>
      <c r="K76" s="91">
        <v>103.43</v>
      </c>
      <c r="L76" s="92">
        <v>104.97</v>
      </c>
      <c r="M76" s="78">
        <v>1.0148892971091559</v>
      </c>
      <c r="N76" s="240">
        <v>390427912.59789228</v>
      </c>
      <c r="O76" s="156">
        <v>2.1303193986038908E-2</v>
      </c>
      <c r="P76" s="159"/>
      <c r="Q76" s="56" t="s">
        <v>297</v>
      </c>
    </row>
    <row r="77" spans="1:17" ht="15.9" customHeight="1" x14ac:dyDescent="0.3">
      <c r="A77" s="264"/>
      <c r="B77" s="202" t="s">
        <v>600</v>
      </c>
      <c r="C77" s="202"/>
      <c r="D77" s="202"/>
      <c r="E77" s="202"/>
      <c r="F77" s="202"/>
      <c r="G77" s="248">
        <v>384700000</v>
      </c>
      <c r="H77" s="71">
        <v>0</v>
      </c>
      <c r="I77" s="67"/>
      <c r="J77" s="68"/>
      <c r="K77" s="130" t="s">
        <v>296</v>
      </c>
      <c r="L77" s="69"/>
      <c r="M77" s="79"/>
      <c r="N77" s="241">
        <v>390427912.59789228</v>
      </c>
      <c r="O77" s="177">
        <v>2.1303193986038908E-2</v>
      </c>
      <c r="P77" s="159"/>
      <c r="Q77" s="148"/>
    </row>
    <row r="78" spans="1:17" ht="15.9" customHeight="1" x14ac:dyDescent="0.3">
      <c r="A78" s="264"/>
      <c r="B78" s="40" t="s">
        <v>375</v>
      </c>
      <c r="C78" s="188">
        <v>98431800</v>
      </c>
      <c r="D78" s="40" t="s">
        <v>376</v>
      </c>
      <c r="E78" s="57" t="s">
        <v>514</v>
      </c>
      <c r="F78" s="77" t="s">
        <v>506</v>
      </c>
      <c r="G78" s="249">
        <v>210000000</v>
      </c>
      <c r="H78" s="99">
        <v>0</v>
      </c>
      <c r="I78" s="127">
        <v>0.21179999999999999</v>
      </c>
      <c r="J78" s="101">
        <v>43769</v>
      </c>
      <c r="K78" s="91">
        <v>103.43</v>
      </c>
      <c r="L78" s="92">
        <v>104.97</v>
      </c>
      <c r="M78" s="78">
        <v>1.0148892971091559</v>
      </c>
      <c r="N78" s="240">
        <v>213126752.39292273</v>
      </c>
      <c r="O78" s="156">
        <v>1.1628985539558542E-2</v>
      </c>
      <c r="P78" s="159"/>
      <c r="Q78" s="56" t="s">
        <v>297</v>
      </c>
    </row>
    <row r="79" spans="1:17" ht="15.9" customHeight="1" x14ac:dyDescent="0.3">
      <c r="A79" s="264"/>
      <c r="B79" s="202" t="s">
        <v>600</v>
      </c>
      <c r="C79" s="202"/>
      <c r="D79" s="202"/>
      <c r="E79" s="202"/>
      <c r="F79" s="202"/>
      <c r="G79" s="248">
        <v>210000000</v>
      </c>
      <c r="H79" s="71">
        <v>0</v>
      </c>
      <c r="I79" s="67"/>
      <c r="J79" s="68"/>
      <c r="K79" s="130" t="s">
        <v>296</v>
      </c>
      <c r="L79" s="69"/>
      <c r="M79" s="79"/>
      <c r="N79" s="241">
        <v>213126752.39292273</v>
      </c>
      <c r="O79" s="177">
        <v>1.1628985539558542E-2</v>
      </c>
      <c r="P79" s="157"/>
      <c r="Q79" s="148"/>
    </row>
    <row r="80" spans="1:17" ht="15.9" customHeight="1" x14ac:dyDescent="0.3">
      <c r="A80" s="264"/>
      <c r="B80" s="40" t="s">
        <v>377</v>
      </c>
      <c r="C80" s="188">
        <v>14882078</v>
      </c>
      <c r="D80" s="40" t="s">
        <v>378</v>
      </c>
      <c r="E80" s="57" t="s">
        <v>515</v>
      </c>
      <c r="F80" s="77" t="s">
        <v>506</v>
      </c>
      <c r="G80" s="257">
        <v>370000000</v>
      </c>
      <c r="H80" s="99">
        <v>0</v>
      </c>
      <c r="I80" s="127">
        <v>0.21179999999999999</v>
      </c>
      <c r="J80" s="101">
        <v>43465</v>
      </c>
      <c r="K80" s="91">
        <v>100</v>
      </c>
      <c r="L80" s="92">
        <v>104.97</v>
      </c>
      <c r="M80" s="78">
        <v>1.0497000000000001</v>
      </c>
      <c r="N80" s="240"/>
      <c r="O80" s="166"/>
      <c r="P80" s="160"/>
      <c r="Q80" s="56" t="s">
        <v>297</v>
      </c>
    </row>
    <row r="81" spans="1:17" ht="15.9" customHeight="1" x14ac:dyDescent="0.3">
      <c r="A81" s="264"/>
      <c r="B81" s="40" t="s">
        <v>615</v>
      </c>
      <c r="C81" s="188">
        <v>1115076254</v>
      </c>
      <c r="D81" s="40" t="s">
        <v>378</v>
      </c>
      <c r="E81" s="57" t="s">
        <v>515</v>
      </c>
      <c r="F81" s="77" t="s">
        <v>506</v>
      </c>
      <c r="G81" s="258"/>
      <c r="H81" s="99">
        <v>0</v>
      </c>
      <c r="I81" s="127">
        <v>0.21179999999999999</v>
      </c>
      <c r="J81" s="101">
        <v>43465</v>
      </c>
      <c r="K81" s="91">
        <v>100</v>
      </c>
      <c r="L81" s="92">
        <v>104.97</v>
      </c>
      <c r="M81" s="78">
        <v>1.0497000000000001</v>
      </c>
      <c r="N81" s="240">
        <v>388389000</v>
      </c>
      <c r="O81" s="166">
        <v>2.1191943357710467E-2</v>
      </c>
      <c r="P81" s="161"/>
      <c r="Q81" s="56" t="s">
        <v>297</v>
      </c>
    </row>
    <row r="82" spans="1:17" ht="15.9" customHeight="1" x14ac:dyDescent="0.3">
      <c r="A82" s="264"/>
      <c r="B82" s="40" t="s">
        <v>616</v>
      </c>
      <c r="C82" s="188" t="s">
        <v>617</v>
      </c>
      <c r="D82" s="40" t="s">
        <v>378</v>
      </c>
      <c r="E82" s="57" t="s">
        <v>515</v>
      </c>
      <c r="F82" s="77" t="s">
        <v>506</v>
      </c>
      <c r="G82" s="259"/>
      <c r="H82" s="99">
        <v>0</v>
      </c>
      <c r="I82" s="127">
        <v>0.21179999999999999</v>
      </c>
      <c r="J82" s="101">
        <v>43465</v>
      </c>
      <c r="K82" s="91">
        <v>100</v>
      </c>
      <c r="L82" s="92">
        <v>104.97</v>
      </c>
      <c r="M82" s="78">
        <v>1.0497000000000001</v>
      </c>
      <c r="N82" s="240"/>
      <c r="O82" s="166"/>
      <c r="P82" s="162"/>
      <c r="Q82" s="56" t="s">
        <v>297</v>
      </c>
    </row>
    <row r="83" spans="1:17" ht="15.9" customHeight="1" x14ac:dyDescent="0.3">
      <c r="A83" s="264"/>
      <c r="B83" s="202" t="s">
        <v>600</v>
      </c>
      <c r="C83" s="202"/>
      <c r="D83" s="202"/>
      <c r="E83" s="202"/>
      <c r="F83" s="202"/>
      <c r="G83" s="248">
        <v>370000000</v>
      </c>
      <c r="H83" s="71">
        <v>0</v>
      </c>
      <c r="I83" s="67"/>
      <c r="J83" s="68"/>
      <c r="K83" s="130" t="s">
        <v>296</v>
      </c>
      <c r="L83" s="69"/>
      <c r="M83" s="79"/>
      <c r="N83" s="241">
        <v>388389000</v>
      </c>
      <c r="O83" s="179">
        <v>2.1191943357710467E-2</v>
      </c>
      <c r="P83" s="157"/>
      <c r="Q83" s="148"/>
    </row>
    <row r="84" spans="1:17" ht="15.9" customHeight="1" x14ac:dyDescent="0.3">
      <c r="A84" s="264"/>
      <c r="B84" s="40" t="s">
        <v>388</v>
      </c>
      <c r="C84" s="188">
        <v>1061705628</v>
      </c>
      <c r="D84" s="40" t="s">
        <v>389</v>
      </c>
      <c r="E84" s="57" t="s">
        <v>516</v>
      </c>
      <c r="F84" s="77" t="s">
        <v>517</v>
      </c>
      <c r="G84" s="249">
        <v>101530037</v>
      </c>
      <c r="H84" s="99">
        <v>0</v>
      </c>
      <c r="I84" s="127">
        <v>0.21179999999999999</v>
      </c>
      <c r="J84" s="101">
        <v>43769</v>
      </c>
      <c r="K84" s="91">
        <v>103.43</v>
      </c>
      <c r="L84" s="92">
        <v>104.97</v>
      </c>
      <c r="M84" s="78">
        <v>1.0148892971091559</v>
      </c>
      <c r="N84" s="240">
        <v>103041747.88639659</v>
      </c>
      <c r="O84" s="178">
        <v>5.6223396766849698E-3</v>
      </c>
      <c r="P84" s="159"/>
      <c r="Q84" s="56" t="s">
        <v>297</v>
      </c>
    </row>
    <row r="85" spans="1:17" ht="15.9" customHeight="1" x14ac:dyDescent="0.3">
      <c r="A85" s="264"/>
      <c r="B85" s="202" t="s">
        <v>600</v>
      </c>
      <c r="C85" s="202"/>
      <c r="D85" s="202"/>
      <c r="E85" s="202"/>
      <c r="F85" s="202"/>
      <c r="G85" s="248">
        <v>101530037</v>
      </c>
      <c r="H85" s="71">
        <v>0</v>
      </c>
      <c r="I85" s="67"/>
      <c r="J85" s="68"/>
      <c r="K85" s="130" t="s">
        <v>296</v>
      </c>
      <c r="L85" s="69"/>
      <c r="M85" s="79"/>
      <c r="N85" s="241">
        <v>103041747.88639659</v>
      </c>
      <c r="O85" s="179">
        <v>5.6223396766849698E-3</v>
      </c>
      <c r="P85" s="157"/>
      <c r="Q85" s="148"/>
    </row>
    <row r="86" spans="1:17" ht="15.9" customHeight="1" x14ac:dyDescent="0.3">
      <c r="A86" s="264"/>
      <c r="B86" s="40" t="s">
        <v>392</v>
      </c>
      <c r="C86" s="188">
        <v>41469176</v>
      </c>
      <c r="D86" s="40" t="s">
        <v>393</v>
      </c>
      <c r="E86" s="57" t="s">
        <v>518</v>
      </c>
      <c r="F86" s="77" t="s">
        <v>506</v>
      </c>
      <c r="G86" s="249">
        <v>118800000</v>
      </c>
      <c r="H86" s="99">
        <v>0</v>
      </c>
      <c r="I86" s="127">
        <v>0.21179999999999999</v>
      </c>
      <c r="J86" s="101">
        <v>43769</v>
      </c>
      <c r="K86" s="91">
        <v>103.43</v>
      </c>
      <c r="L86" s="92">
        <v>104.97</v>
      </c>
      <c r="M86" s="78">
        <v>1.0148892971091559</v>
      </c>
      <c r="N86" s="240">
        <v>120568848.49656771</v>
      </c>
      <c r="O86" s="178">
        <v>6.5786832480931173E-3</v>
      </c>
      <c r="P86" s="159"/>
      <c r="Q86" s="56" t="s">
        <v>297</v>
      </c>
    </row>
    <row r="87" spans="1:17" ht="15.9" customHeight="1" x14ac:dyDescent="0.3">
      <c r="A87" s="264"/>
      <c r="B87" s="202" t="s">
        <v>600</v>
      </c>
      <c r="C87" s="202"/>
      <c r="D87" s="202"/>
      <c r="E87" s="202"/>
      <c r="F87" s="202"/>
      <c r="G87" s="248">
        <v>118800000</v>
      </c>
      <c r="H87" s="71">
        <v>0</v>
      </c>
      <c r="I87" s="67"/>
      <c r="J87" s="68"/>
      <c r="K87" s="130" t="s">
        <v>296</v>
      </c>
      <c r="L87" s="69"/>
      <c r="M87" s="79"/>
      <c r="N87" s="241">
        <v>120568848.49656771</v>
      </c>
      <c r="O87" s="179">
        <v>6.5786832480931173E-3</v>
      </c>
      <c r="P87" s="157"/>
      <c r="Q87" s="148"/>
    </row>
    <row r="88" spans="1:17" ht="15.9" customHeight="1" x14ac:dyDescent="0.3">
      <c r="A88" s="264"/>
      <c r="B88" s="40" t="s">
        <v>397</v>
      </c>
      <c r="C88" s="188">
        <v>41572782</v>
      </c>
      <c r="D88" s="40" t="s">
        <v>398</v>
      </c>
      <c r="E88" s="57" t="s">
        <v>519</v>
      </c>
      <c r="F88" s="77" t="s">
        <v>506</v>
      </c>
      <c r="G88" s="249">
        <v>120000000</v>
      </c>
      <c r="H88" s="99">
        <v>0</v>
      </c>
      <c r="I88" s="127">
        <v>0.21179999999999999</v>
      </c>
      <c r="J88" s="101">
        <v>43769</v>
      </c>
      <c r="K88" s="91">
        <v>103.43</v>
      </c>
      <c r="L88" s="92">
        <v>104.97</v>
      </c>
      <c r="M88" s="78">
        <v>1.0148892971091559</v>
      </c>
      <c r="N88" s="240">
        <v>121786715.6530987</v>
      </c>
      <c r="O88" s="178">
        <v>6.6451345940334522E-3</v>
      </c>
      <c r="P88" s="159"/>
      <c r="Q88" s="56" t="s">
        <v>297</v>
      </c>
    </row>
    <row r="89" spans="1:17" ht="15.9" customHeight="1" x14ac:dyDescent="0.3">
      <c r="A89" s="264"/>
      <c r="B89" s="202" t="s">
        <v>600</v>
      </c>
      <c r="C89" s="202"/>
      <c r="D89" s="202"/>
      <c r="E89" s="202"/>
      <c r="F89" s="202"/>
      <c r="G89" s="248">
        <v>120000000</v>
      </c>
      <c r="H89" s="71">
        <v>0</v>
      </c>
      <c r="I89" s="67"/>
      <c r="J89" s="68"/>
      <c r="K89" s="130" t="s">
        <v>296</v>
      </c>
      <c r="L89" s="69"/>
      <c r="M89" s="79"/>
      <c r="N89" s="241">
        <v>121786715.6530987</v>
      </c>
      <c r="O89" s="179">
        <v>6.6451345940334522E-3</v>
      </c>
      <c r="P89" s="157"/>
      <c r="Q89" s="148"/>
    </row>
    <row r="90" spans="1:17" ht="15.9" customHeight="1" x14ac:dyDescent="0.3">
      <c r="A90" s="264"/>
      <c r="B90" s="40" t="s">
        <v>408</v>
      </c>
      <c r="C90" s="188">
        <v>19460010</v>
      </c>
      <c r="D90" s="40" t="s">
        <v>409</v>
      </c>
      <c r="E90" s="57" t="s">
        <v>520</v>
      </c>
      <c r="F90" s="77" t="s">
        <v>506</v>
      </c>
      <c r="G90" s="249">
        <v>63300000</v>
      </c>
      <c r="H90" s="99">
        <v>0</v>
      </c>
      <c r="I90" s="127">
        <v>0.21179999999999999</v>
      </c>
      <c r="J90" s="101">
        <v>43769</v>
      </c>
      <c r="K90" s="91">
        <v>103.43</v>
      </c>
      <c r="L90" s="92">
        <v>104.97</v>
      </c>
      <c r="M90" s="78">
        <v>1.0148892971091559</v>
      </c>
      <c r="N90" s="240">
        <v>64242492.507009566</v>
      </c>
      <c r="O90" s="178">
        <v>3.505308498352646E-3</v>
      </c>
      <c r="P90" s="159"/>
      <c r="Q90" s="56" t="s">
        <v>297</v>
      </c>
    </row>
    <row r="91" spans="1:17" ht="15.9" customHeight="1" x14ac:dyDescent="0.3">
      <c r="A91" s="264"/>
      <c r="B91" s="40" t="s">
        <v>408</v>
      </c>
      <c r="C91" s="188">
        <v>19460010</v>
      </c>
      <c r="D91" s="40" t="s">
        <v>410</v>
      </c>
      <c r="E91" s="57" t="s">
        <v>520</v>
      </c>
      <c r="F91" s="77" t="s">
        <v>506</v>
      </c>
      <c r="G91" s="249">
        <v>51000000</v>
      </c>
      <c r="H91" s="99">
        <v>0</v>
      </c>
      <c r="I91" s="127">
        <v>0.21179999999999999</v>
      </c>
      <c r="J91" s="101">
        <v>43769</v>
      </c>
      <c r="K91" s="91">
        <v>103.43</v>
      </c>
      <c r="L91" s="92">
        <v>104.97</v>
      </c>
      <c r="M91" s="78">
        <v>1.0148892971091559</v>
      </c>
      <c r="N91" s="240">
        <v>51759354.152566947</v>
      </c>
      <c r="O91" s="178">
        <v>2.824182202464217E-3</v>
      </c>
      <c r="P91" s="159"/>
      <c r="Q91" s="56" t="s">
        <v>297</v>
      </c>
    </row>
    <row r="92" spans="1:17" ht="15.9" customHeight="1" x14ac:dyDescent="0.3">
      <c r="A92" s="264"/>
      <c r="B92" s="40" t="s">
        <v>408</v>
      </c>
      <c r="C92" s="188">
        <v>19460010</v>
      </c>
      <c r="D92" s="40" t="s">
        <v>411</v>
      </c>
      <c r="E92" s="57" t="s">
        <v>520</v>
      </c>
      <c r="F92" s="77" t="s">
        <v>506</v>
      </c>
      <c r="G92" s="249">
        <v>63300000</v>
      </c>
      <c r="H92" s="99">
        <v>0</v>
      </c>
      <c r="I92" s="127">
        <v>0.21179999999999999</v>
      </c>
      <c r="J92" s="101">
        <v>43769</v>
      </c>
      <c r="K92" s="91">
        <v>103.43</v>
      </c>
      <c r="L92" s="92">
        <v>104.97</v>
      </c>
      <c r="M92" s="78">
        <v>1.0148892971091559</v>
      </c>
      <c r="N92" s="240">
        <v>64242492.507009566</v>
      </c>
      <c r="O92" s="178">
        <v>3.505308498352646E-3</v>
      </c>
      <c r="P92" s="159"/>
      <c r="Q92" s="56" t="s">
        <v>297</v>
      </c>
    </row>
    <row r="93" spans="1:17" ht="15.9" customHeight="1" x14ac:dyDescent="0.3">
      <c r="A93" s="264"/>
      <c r="B93" s="202" t="s">
        <v>600</v>
      </c>
      <c r="C93" s="202"/>
      <c r="D93" s="202"/>
      <c r="E93" s="202"/>
      <c r="F93" s="202"/>
      <c r="G93" s="248">
        <v>177600000</v>
      </c>
      <c r="H93" s="71">
        <v>0</v>
      </c>
      <c r="I93" s="67"/>
      <c r="J93" s="68"/>
      <c r="K93" s="130" t="s">
        <v>296</v>
      </c>
      <c r="L93" s="69"/>
      <c r="M93" s="79"/>
      <c r="N93" s="241">
        <v>180244339.16658607</v>
      </c>
      <c r="O93" s="179">
        <v>9.834799199169509E-3</v>
      </c>
      <c r="P93" s="157"/>
      <c r="Q93" s="148"/>
    </row>
    <row r="94" spans="1:17" ht="15.9" customHeight="1" x14ac:dyDescent="0.3">
      <c r="A94" s="264"/>
      <c r="B94" s="40" t="s">
        <v>412</v>
      </c>
      <c r="C94" s="188">
        <v>94486177</v>
      </c>
      <c r="D94" s="40" t="s">
        <v>413</v>
      </c>
      <c r="E94" s="57" t="s">
        <v>521</v>
      </c>
      <c r="F94" s="77" t="s">
        <v>506</v>
      </c>
      <c r="G94" s="249">
        <v>195300000</v>
      </c>
      <c r="H94" s="99">
        <v>0</v>
      </c>
      <c r="I94" s="127">
        <v>0.21179999999999999</v>
      </c>
      <c r="J94" s="101">
        <v>43465</v>
      </c>
      <c r="K94" s="91">
        <v>100</v>
      </c>
      <c r="L94" s="92">
        <v>104.97</v>
      </c>
      <c r="M94" s="78">
        <v>1.0497000000000001</v>
      </c>
      <c r="N94" s="240">
        <v>205006410.00000003</v>
      </c>
      <c r="O94" s="178">
        <v>1.1185909561515824E-2</v>
      </c>
      <c r="P94" s="159"/>
      <c r="Q94" s="56" t="s">
        <v>297</v>
      </c>
    </row>
    <row r="95" spans="1:17" ht="15.9" customHeight="1" x14ac:dyDescent="0.3">
      <c r="A95" s="264"/>
      <c r="B95" s="202" t="s">
        <v>600</v>
      </c>
      <c r="C95" s="202"/>
      <c r="D95" s="202"/>
      <c r="E95" s="202"/>
      <c r="F95" s="202"/>
      <c r="G95" s="248">
        <v>195300000</v>
      </c>
      <c r="H95" s="71">
        <v>0</v>
      </c>
      <c r="I95" s="67"/>
      <c r="J95" s="68"/>
      <c r="K95" s="130" t="s">
        <v>296</v>
      </c>
      <c r="L95" s="69"/>
      <c r="M95" s="79"/>
      <c r="N95" s="241">
        <v>205006410.00000003</v>
      </c>
      <c r="O95" s="179">
        <v>1.1185909561515824E-2</v>
      </c>
      <c r="P95" s="157"/>
      <c r="Q95" s="148"/>
    </row>
    <row r="96" spans="1:17" ht="15.9" customHeight="1" x14ac:dyDescent="0.3">
      <c r="A96" s="264"/>
      <c r="B96" s="40" t="s">
        <v>624</v>
      </c>
      <c r="C96" s="188">
        <v>66960375</v>
      </c>
      <c r="D96" s="40" t="s">
        <v>414</v>
      </c>
      <c r="E96" s="57" t="s">
        <v>522</v>
      </c>
      <c r="F96" s="77" t="s">
        <v>506</v>
      </c>
      <c r="G96" s="249">
        <v>250000000</v>
      </c>
      <c r="H96" s="99">
        <v>0</v>
      </c>
      <c r="I96" s="127">
        <v>0.21179999999999999</v>
      </c>
      <c r="J96" s="101">
        <v>43465</v>
      </c>
      <c r="K96" s="91">
        <v>100</v>
      </c>
      <c r="L96" s="92">
        <v>104.97</v>
      </c>
      <c r="M96" s="78">
        <v>1.0497000000000001</v>
      </c>
      <c r="N96" s="240">
        <v>262425000.00000003</v>
      </c>
      <c r="O96" s="178">
        <v>1.4318880647101668E-2</v>
      </c>
      <c r="P96" s="159"/>
      <c r="Q96" s="56" t="s">
        <v>297</v>
      </c>
    </row>
    <row r="97" spans="1:17" ht="15.9" customHeight="1" x14ac:dyDescent="0.3">
      <c r="A97" s="264"/>
      <c r="B97" s="139" t="s">
        <v>624</v>
      </c>
      <c r="C97" s="188">
        <v>66960375</v>
      </c>
      <c r="D97" s="118" t="s">
        <v>605</v>
      </c>
      <c r="E97" s="57" t="s">
        <v>522</v>
      </c>
      <c r="F97" s="77" t="s">
        <v>506</v>
      </c>
      <c r="G97" s="249">
        <v>100000000</v>
      </c>
      <c r="H97" s="99">
        <v>0</v>
      </c>
      <c r="I97" s="127">
        <v>0.21179999999999999</v>
      </c>
      <c r="J97" s="101">
        <v>43830</v>
      </c>
      <c r="K97" s="91">
        <v>103.8</v>
      </c>
      <c r="L97" s="92">
        <v>104.97</v>
      </c>
      <c r="M97" s="78">
        <v>1.011271676300578</v>
      </c>
      <c r="N97" s="240">
        <v>101127167.6300578</v>
      </c>
      <c r="O97" s="178">
        <v>5.5178730817347461E-3</v>
      </c>
      <c r="P97" s="159"/>
      <c r="Q97" s="56" t="s">
        <v>297</v>
      </c>
    </row>
    <row r="98" spans="1:17" ht="15.9" customHeight="1" x14ac:dyDescent="0.3">
      <c r="A98" s="264"/>
      <c r="B98" s="202" t="s">
        <v>600</v>
      </c>
      <c r="C98" s="202"/>
      <c r="D98" s="202"/>
      <c r="E98" s="202"/>
      <c r="F98" s="202"/>
      <c r="G98" s="248">
        <v>350000000</v>
      </c>
      <c r="H98" s="71">
        <v>0</v>
      </c>
      <c r="I98" s="67"/>
      <c r="J98" s="68"/>
      <c r="K98" s="130" t="s">
        <v>296</v>
      </c>
      <c r="L98" s="69"/>
      <c r="M98" s="79"/>
      <c r="N98" s="241">
        <v>363552167.63005781</v>
      </c>
      <c r="O98" s="179">
        <v>1.9836753728836413E-2</v>
      </c>
      <c r="P98" s="157"/>
      <c r="Q98" s="148"/>
    </row>
    <row r="99" spans="1:17" ht="15.9" customHeight="1" x14ac:dyDescent="0.3">
      <c r="A99" s="264"/>
      <c r="B99" s="40" t="s">
        <v>417</v>
      </c>
      <c r="C99" s="188">
        <v>94536520</v>
      </c>
      <c r="D99" s="40" t="s">
        <v>418</v>
      </c>
      <c r="E99" s="57" t="s">
        <v>523</v>
      </c>
      <c r="F99" s="77" t="s">
        <v>524</v>
      </c>
      <c r="G99" s="249">
        <v>298681998</v>
      </c>
      <c r="H99" s="99">
        <v>0</v>
      </c>
      <c r="I99" s="127">
        <v>0.21179999999999999</v>
      </c>
      <c r="J99" s="101">
        <v>43769</v>
      </c>
      <c r="K99" s="91">
        <v>103.43</v>
      </c>
      <c r="L99" s="92">
        <v>104.97</v>
      </c>
      <c r="M99" s="78">
        <v>1.0148892971091559</v>
      </c>
      <c r="N99" s="240">
        <v>303129163.00937831</v>
      </c>
      <c r="O99" s="178">
        <v>1.6539850646040254E-2</v>
      </c>
      <c r="P99" s="159"/>
      <c r="Q99" s="56" t="s">
        <v>297</v>
      </c>
    </row>
    <row r="100" spans="1:17" ht="15.9" customHeight="1" x14ac:dyDescent="0.3">
      <c r="A100" s="264"/>
      <c r="B100" s="202" t="s">
        <v>600</v>
      </c>
      <c r="C100" s="202"/>
      <c r="D100" s="202"/>
      <c r="E100" s="202"/>
      <c r="F100" s="202"/>
      <c r="G100" s="248">
        <v>298681998</v>
      </c>
      <c r="H100" s="71">
        <v>0</v>
      </c>
      <c r="I100" s="67"/>
      <c r="J100" s="68"/>
      <c r="K100" s="130" t="s">
        <v>296</v>
      </c>
      <c r="L100" s="69"/>
      <c r="M100" s="79"/>
      <c r="N100" s="241">
        <v>303129163.00937831</v>
      </c>
      <c r="O100" s="179">
        <v>1.6539850646040254E-2</v>
      </c>
      <c r="P100" s="157"/>
      <c r="Q100" s="148"/>
    </row>
    <row r="101" spans="1:17" ht="15.9" customHeight="1" x14ac:dyDescent="0.3">
      <c r="A101" s="264"/>
      <c r="B101" s="40" t="s">
        <v>422</v>
      </c>
      <c r="C101" s="188">
        <v>34050509</v>
      </c>
      <c r="D101" s="40" t="s">
        <v>423</v>
      </c>
      <c r="E101" s="57" t="s">
        <v>525</v>
      </c>
      <c r="F101" s="77" t="s">
        <v>506</v>
      </c>
      <c r="G101" s="249">
        <v>215300000</v>
      </c>
      <c r="H101" s="99">
        <v>0</v>
      </c>
      <c r="I101" s="127">
        <v>0.21179999999999999</v>
      </c>
      <c r="J101" s="101">
        <v>43465</v>
      </c>
      <c r="K101" s="91">
        <v>100</v>
      </c>
      <c r="L101" s="92">
        <v>104.97</v>
      </c>
      <c r="M101" s="78">
        <v>1.0497000000000001</v>
      </c>
      <c r="N101" s="240">
        <v>226000410.00000003</v>
      </c>
      <c r="O101" s="178">
        <v>1.2331420013283956E-2</v>
      </c>
      <c r="P101" s="159"/>
      <c r="Q101" s="56" t="s">
        <v>297</v>
      </c>
    </row>
    <row r="102" spans="1:17" ht="15.9" customHeight="1" x14ac:dyDescent="0.3">
      <c r="A102" s="264"/>
      <c r="B102" s="202" t="s">
        <v>600</v>
      </c>
      <c r="C102" s="202"/>
      <c r="D102" s="202"/>
      <c r="E102" s="202"/>
      <c r="F102" s="202"/>
      <c r="G102" s="248">
        <v>215300000</v>
      </c>
      <c r="H102" s="71">
        <v>0</v>
      </c>
      <c r="I102" s="67"/>
      <c r="J102" s="68"/>
      <c r="K102" s="130" t="s">
        <v>296</v>
      </c>
      <c r="L102" s="69"/>
      <c r="M102" s="79"/>
      <c r="N102" s="241">
        <v>226000410.00000003</v>
      </c>
      <c r="O102" s="179">
        <v>1.2331420013283956E-2</v>
      </c>
      <c r="P102" s="157"/>
      <c r="Q102" s="148"/>
    </row>
    <row r="103" spans="1:17" ht="15.9" customHeight="1" x14ac:dyDescent="0.3">
      <c r="A103" s="264"/>
      <c r="B103" s="40" t="s">
        <v>424</v>
      </c>
      <c r="C103" s="188">
        <v>24333805</v>
      </c>
      <c r="D103" s="40" t="s">
        <v>425</v>
      </c>
      <c r="E103" s="57" t="s">
        <v>526</v>
      </c>
      <c r="F103" s="77" t="s">
        <v>506</v>
      </c>
      <c r="G103" s="249">
        <v>101519100</v>
      </c>
      <c r="H103" s="99">
        <v>0</v>
      </c>
      <c r="I103" s="127">
        <v>0.21179999999999999</v>
      </c>
      <c r="J103" s="101">
        <v>43769</v>
      </c>
      <c r="K103" s="91">
        <v>103.43</v>
      </c>
      <c r="L103" s="92">
        <v>104.97</v>
      </c>
      <c r="M103" s="78">
        <v>1.0148892971091559</v>
      </c>
      <c r="N103" s="240">
        <v>103030648.0421541</v>
      </c>
      <c r="O103" s="178">
        <v>5.6217340280428447E-3</v>
      </c>
      <c r="P103" s="159"/>
      <c r="Q103" s="56" t="s">
        <v>297</v>
      </c>
    </row>
    <row r="104" spans="1:17" ht="15.9" customHeight="1" x14ac:dyDescent="0.3">
      <c r="A104" s="264"/>
      <c r="B104" s="202" t="s">
        <v>600</v>
      </c>
      <c r="C104" s="202"/>
      <c r="D104" s="202"/>
      <c r="E104" s="202"/>
      <c r="F104" s="202"/>
      <c r="G104" s="248">
        <v>101519100</v>
      </c>
      <c r="H104" s="71">
        <v>0</v>
      </c>
      <c r="I104" s="67"/>
      <c r="J104" s="68"/>
      <c r="K104" s="130" t="s">
        <v>296</v>
      </c>
      <c r="L104" s="69"/>
      <c r="M104" s="79"/>
      <c r="N104" s="241">
        <v>103030648.0421541</v>
      </c>
      <c r="O104" s="179">
        <v>5.6217340280428447E-3</v>
      </c>
      <c r="P104" s="157"/>
      <c r="Q104" s="148"/>
    </row>
    <row r="105" spans="1:17" ht="15.9" customHeight="1" x14ac:dyDescent="0.3">
      <c r="A105" s="264"/>
      <c r="B105" s="40" t="s">
        <v>426</v>
      </c>
      <c r="C105" s="188">
        <v>94507061</v>
      </c>
      <c r="D105" s="40" t="s">
        <v>427</v>
      </c>
      <c r="E105" s="57" t="s">
        <v>527</v>
      </c>
      <c r="F105" s="77" t="s">
        <v>506</v>
      </c>
      <c r="G105" s="249">
        <v>102134100</v>
      </c>
      <c r="H105" s="99">
        <v>0</v>
      </c>
      <c r="I105" s="127">
        <v>0.21179999999999999</v>
      </c>
      <c r="J105" s="101">
        <v>43769</v>
      </c>
      <c r="K105" s="91">
        <v>103.43</v>
      </c>
      <c r="L105" s="92">
        <v>104.97</v>
      </c>
      <c r="M105" s="78">
        <v>1.0148892971091559</v>
      </c>
      <c r="N105" s="240">
        <v>103654804.95987624</v>
      </c>
      <c r="O105" s="178">
        <v>5.6557903428372663E-3</v>
      </c>
      <c r="P105" s="159"/>
      <c r="Q105" s="56" t="s">
        <v>297</v>
      </c>
    </row>
    <row r="106" spans="1:17" ht="15.9" customHeight="1" x14ac:dyDescent="0.3">
      <c r="A106" s="264"/>
      <c r="B106" s="202" t="s">
        <v>600</v>
      </c>
      <c r="C106" s="202"/>
      <c r="D106" s="202"/>
      <c r="E106" s="202"/>
      <c r="F106" s="202"/>
      <c r="G106" s="248">
        <v>102134100</v>
      </c>
      <c r="H106" s="71">
        <v>0</v>
      </c>
      <c r="I106" s="67"/>
      <c r="J106" s="68"/>
      <c r="K106" s="130" t="s">
        <v>296</v>
      </c>
      <c r="L106" s="69"/>
      <c r="M106" s="79"/>
      <c r="N106" s="241">
        <v>103654804.95987624</v>
      </c>
      <c r="O106" s="179">
        <v>5.6557903428372663E-3</v>
      </c>
      <c r="P106" s="157"/>
      <c r="Q106" s="148"/>
    </row>
    <row r="107" spans="1:17" ht="15.9" customHeight="1" x14ac:dyDescent="0.3">
      <c r="A107" s="264"/>
      <c r="B107" s="40" t="s">
        <v>428</v>
      </c>
      <c r="C107" s="188">
        <v>30290116</v>
      </c>
      <c r="D107" s="40" t="s">
        <v>429</v>
      </c>
      <c r="E107" s="57" t="s">
        <v>528</v>
      </c>
      <c r="F107" s="77" t="s">
        <v>506</v>
      </c>
      <c r="G107" s="249">
        <v>231283800</v>
      </c>
      <c r="H107" s="99">
        <v>0</v>
      </c>
      <c r="I107" s="127">
        <v>0.21179999999999999</v>
      </c>
      <c r="J107" s="101">
        <v>43769</v>
      </c>
      <c r="K107" s="91">
        <v>103.43</v>
      </c>
      <c r="L107" s="92">
        <v>104.97</v>
      </c>
      <c r="M107" s="78">
        <v>1.0148892971091559</v>
      </c>
      <c r="N107" s="240">
        <v>234727453.21473458</v>
      </c>
      <c r="O107" s="178">
        <v>1.2807599836829284E-2</v>
      </c>
      <c r="P107" s="159"/>
      <c r="Q107" s="56" t="s">
        <v>297</v>
      </c>
    </row>
    <row r="108" spans="1:17" ht="15.9" customHeight="1" x14ac:dyDescent="0.3">
      <c r="A108" s="264"/>
      <c r="B108" s="202" t="s">
        <v>600</v>
      </c>
      <c r="C108" s="202"/>
      <c r="D108" s="202"/>
      <c r="E108" s="202"/>
      <c r="F108" s="202"/>
      <c r="G108" s="248">
        <v>231283800</v>
      </c>
      <c r="H108" s="71">
        <v>0</v>
      </c>
      <c r="I108" s="67"/>
      <c r="J108" s="68"/>
      <c r="K108" s="130" t="s">
        <v>296</v>
      </c>
      <c r="L108" s="69"/>
      <c r="M108" s="79"/>
      <c r="N108" s="241">
        <v>234727453.21473458</v>
      </c>
      <c r="O108" s="179">
        <v>1.2807599836829284E-2</v>
      </c>
      <c r="P108" s="157"/>
      <c r="Q108" s="148"/>
    </row>
    <row r="109" spans="1:17" ht="15.9" customHeight="1" x14ac:dyDescent="0.3">
      <c r="A109" s="264"/>
      <c r="B109" s="40" t="s">
        <v>430</v>
      </c>
      <c r="C109" s="188">
        <v>52250588</v>
      </c>
      <c r="D109" s="40" t="s">
        <v>431</v>
      </c>
      <c r="E109" s="57" t="s">
        <v>529</v>
      </c>
      <c r="F109" s="138" t="s">
        <v>530</v>
      </c>
      <c r="G109" s="249">
        <v>100769100</v>
      </c>
      <c r="H109" s="99">
        <v>0</v>
      </c>
      <c r="I109" s="127">
        <v>0.21179999999999999</v>
      </c>
      <c r="J109" s="101">
        <v>43769</v>
      </c>
      <c r="K109" s="91">
        <v>103.43</v>
      </c>
      <c r="L109" s="92">
        <v>104.97</v>
      </c>
      <c r="M109" s="78">
        <v>1.0148892971091559</v>
      </c>
      <c r="N109" s="240">
        <v>102269481.06932224</v>
      </c>
      <c r="O109" s="178">
        <v>5.5802019368301359E-3</v>
      </c>
      <c r="P109" s="159"/>
      <c r="Q109" s="56" t="s">
        <v>297</v>
      </c>
    </row>
    <row r="110" spans="1:17" ht="15.9" customHeight="1" x14ac:dyDescent="0.3">
      <c r="A110" s="264"/>
      <c r="B110" s="202" t="s">
        <v>600</v>
      </c>
      <c r="C110" s="202"/>
      <c r="D110" s="202"/>
      <c r="E110" s="202"/>
      <c r="F110" s="202"/>
      <c r="G110" s="248">
        <v>100769100</v>
      </c>
      <c r="H110" s="71">
        <v>0</v>
      </c>
      <c r="I110" s="67"/>
      <c r="J110" s="68"/>
      <c r="K110" s="130" t="s">
        <v>296</v>
      </c>
      <c r="L110" s="69"/>
      <c r="M110" s="79"/>
      <c r="N110" s="241">
        <v>102269481.06932224</v>
      </c>
      <c r="O110" s="179">
        <v>5.5802019368301359E-3</v>
      </c>
      <c r="P110" s="157"/>
      <c r="Q110" s="148"/>
    </row>
    <row r="111" spans="1:17" ht="15.9" customHeight="1" x14ac:dyDescent="0.3">
      <c r="A111" s="264"/>
      <c r="B111" s="40" t="s">
        <v>434</v>
      </c>
      <c r="C111" s="188">
        <v>32141749</v>
      </c>
      <c r="D111" s="40" t="s">
        <v>435</v>
      </c>
      <c r="E111" s="57" t="s">
        <v>527</v>
      </c>
      <c r="F111" s="77" t="s">
        <v>506</v>
      </c>
      <c r="G111" s="249">
        <v>102134100</v>
      </c>
      <c r="H111" s="99">
        <v>0</v>
      </c>
      <c r="I111" s="127">
        <v>0.21179999999999999</v>
      </c>
      <c r="J111" s="101">
        <v>43769</v>
      </c>
      <c r="K111" s="91">
        <v>103.43</v>
      </c>
      <c r="L111" s="92">
        <v>104.97</v>
      </c>
      <c r="M111" s="78">
        <v>1.0148892971091559</v>
      </c>
      <c r="N111" s="240">
        <v>103654804.95987624</v>
      </c>
      <c r="O111" s="178">
        <v>5.6557903428372663E-3</v>
      </c>
      <c r="P111" s="159"/>
      <c r="Q111" s="56" t="s">
        <v>297</v>
      </c>
    </row>
    <row r="112" spans="1:17" ht="15.9" customHeight="1" x14ac:dyDescent="0.3">
      <c r="A112" s="264"/>
      <c r="B112" s="202" t="s">
        <v>600</v>
      </c>
      <c r="C112" s="202"/>
      <c r="D112" s="202"/>
      <c r="E112" s="202"/>
      <c r="F112" s="202"/>
      <c r="G112" s="248">
        <v>102134100</v>
      </c>
      <c r="H112" s="71">
        <v>0</v>
      </c>
      <c r="I112" s="67"/>
      <c r="J112" s="68"/>
      <c r="K112" s="130" t="s">
        <v>296</v>
      </c>
      <c r="L112" s="69"/>
      <c r="M112" s="79"/>
      <c r="N112" s="241">
        <v>103654804.95987624</v>
      </c>
      <c r="O112" s="179">
        <v>5.6557903428372663E-3</v>
      </c>
      <c r="P112" s="157"/>
      <c r="Q112" s="148"/>
    </row>
    <row r="113" spans="1:18" ht="15.9" customHeight="1" x14ac:dyDescent="0.3">
      <c r="A113" s="264"/>
      <c r="B113" s="40" t="s">
        <v>436</v>
      </c>
      <c r="C113" s="188">
        <v>1107034924</v>
      </c>
      <c r="D113" s="40" t="s">
        <v>437</v>
      </c>
      <c r="E113" s="57" t="s">
        <v>531</v>
      </c>
      <c r="F113" s="77" t="s">
        <v>506</v>
      </c>
      <c r="G113" s="249">
        <v>113570000</v>
      </c>
      <c r="H113" s="99">
        <v>0</v>
      </c>
      <c r="I113" s="127">
        <v>0.21179999999999999</v>
      </c>
      <c r="J113" s="101">
        <v>43769</v>
      </c>
      <c r="K113" s="91">
        <v>103.43</v>
      </c>
      <c r="L113" s="92">
        <v>104.97</v>
      </c>
      <c r="M113" s="78">
        <v>1.0148892971091559</v>
      </c>
      <c r="N113" s="240">
        <v>115260977.47268683</v>
      </c>
      <c r="O113" s="178">
        <v>6.2890661320364923E-3</v>
      </c>
      <c r="P113" s="159"/>
      <c r="Q113" s="56" t="s">
        <v>297</v>
      </c>
    </row>
    <row r="114" spans="1:18" ht="15.9" customHeight="1" x14ac:dyDescent="0.3">
      <c r="A114" s="264"/>
      <c r="B114" s="202" t="s">
        <v>600</v>
      </c>
      <c r="C114" s="202"/>
      <c r="D114" s="202"/>
      <c r="E114" s="202"/>
      <c r="F114" s="202"/>
      <c r="G114" s="248">
        <v>113570000</v>
      </c>
      <c r="H114" s="71">
        <v>0</v>
      </c>
      <c r="I114" s="67"/>
      <c r="J114" s="68"/>
      <c r="K114" s="130" t="s">
        <v>296</v>
      </c>
      <c r="L114" s="69"/>
      <c r="M114" s="79"/>
      <c r="N114" s="241">
        <v>115260977.47268683</v>
      </c>
      <c r="O114" s="179">
        <v>6.2890661320364923E-3</v>
      </c>
      <c r="P114" s="157"/>
      <c r="Q114" s="148"/>
    </row>
    <row r="115" spans="1:18" x14ac:dyDescent="0.3">
      <c r="A115" s="264"/>
      <c r="B115" s="40" t="s">
        <v>438</v>
      </c>
      <c r="C115" s="188">
        <v>1113517213</v>
      </c>
      <c r="D115" s="40" t="s">
        <v>439</v>
      </c>
      <c r="E115" s="57" t="s">
        <v>532</v>
      </c>
      <c r="F115" s="77" t="s">
        <v>506</v>
      </c>
      <c r="G115" s="249">
        <v>268018500</v>
      </c>
      <c r="H115" s="99">
        <v>0</v>
      </c>
      <c r="I115" s="127">
        <v>0.21179999999999999</v>
      </c>
      <c r="J115" s="101">
        <v>43465</v>
      </c>
      <c r="K115" s="91">
        <v>100</v>
      </c>
      <c r="L115" s="92">
        <v>104.97</v>
      </c>
      <c r="M115" s="78">
        <v>1.0497000000000001</v>
      </c>
      <c r="N115" s="240">
        <v>281339019.45000005</v>
      </c>
      <c r="O115" s="178">
        <v>1.5350899650860875E-2</v>
      </c>
      <c r="P115" s="159"/>
      <c r="Q115" s="56" t="s">
        <v>297</v>
      </c>
    </row>
    <row r="116" spans="1:18" ht="15.9" customHeight="1" x14ac:dyDescent="0.3">
      <c r="A116" s="264"/>
      <c r="B116" s="202" t="s">
        <v>600</v>
      </c>
      <c r="C116" s="202"/>
      <c r="D116" s="202"/>
      <c r="E116" s="202"/>
      <c r="F116" s="202"/>
      <c r="G116" s="248">
        <v>268018500</v>
      </c>
      <c r="H116" s="71">
        <v>0</v>
      </c>
      <c r="I116" s="67"/>
      <c r="J116" s="68"/>
      <c r="K116" s="130" t="s">
        <v>296</v>
      </c>
      <c r="L116" s="69"/>
      <c r="M116" s="79"/>
      <c r="N116" s="241">
        <v>281339019.45000005</v>
      </c>
      <c r="O116" s="179">
        <v>1.5350899650860875E-2</v>
      </c>
      <c r="P116" s="157"/>
      <c r="Q116" s="148"/>
    </row>
    <row r="117" spans="1:18" ht="15.9" customHeight="1" x14ac:dyDescent="0.3">
      <c r="A117" s="264"/>
      <c r="B117" s="40" t="s">
        <v>440</v>
      </c>
      <c r="C117" s="188">
        <v>31211804</v>
      </c>
      <c r="D117" s="40" t="s">
        <v>441</v>
      </c>
      <c r="E117" s="57" t="s">
        <v>533</v>
      </c>
      <c r="F117" s="77" t="s">
        <v>506</v>
      </c>
      <c r="G117" s="249">
        <v>115000000</v>
      </c>
      <c r="H117" s="99">
        <v>0</v>
      </c>
      <c r="I117" s="127">
        <v>0.21179999999999999</v>
      </c>
      <c r="J117" s="101">
        <v>43769</v>
      </c>
      <c r="K117" s="91">
        <v>103.43</v>
      </c>
      <c r="L117" s="92">
        <v>104.97</v>
      </c>
      <c r="M117" s="78">
        <v>1.0148892971091559</v>
      </c>
      <c r="N117" s="240">
        <v>116712269.16755292</v>
      </c>
      <c r="O117" s="178">
        <v>6.3682539859487245E-3</v>
      </c>
      <c r="P117" s="159"/>
      <c r="Q117" s="56" t="s">
        <v>297</v>
      </c>
    </row>
    <row r="118" spans="1:18" ht="15.9" customHeight="1" x14ac:dyDescent="0.3">
      <c r="A118" s="264"/>
      <c r="B118" s="202" t="s">
        <v>600</v>
      </c>
      <c r="C118" s="202"/>
      <c r="D118" s="202"/>
      <c r="E118" s="202"/>
      <c r="F118" s="202"/>
      <c r="G118" s="248">
        <v>115000000</v>
      </c>
      <c r="H118" s="71">
        <v>0</v>
      </c>
      <c r="I118" s="67"/>
      <c r="J118" s="68"/>
      <c r="K118" s="130" t="s">
        <v>296</v>
      </c>
      <c r="L118" s="69"/>
      <c r="M118" s="79"/>
      <c r="N118" s="241">
        <v>116712269.16755292</v>
      </c>
      <c r="O118" s="179">
        <v>6.3682539859487245E-3</v>
      </c>
      <c r="P118" s="157"/>
      <c r="Q118" s="148"/>
    </row>
    <row r="119" spans="1:18" ht="15.9" customHeight="1" x14ac:dyDescent="0.3">
      <c r="A119" s="264"/>
      <c r="B119" s="40" t="s">
        <v>442</v>
      </c>
      <c r="C119" s="188">
        <v>21066061</v>
      </c>
      <c r="D119" s="40" t="s">
        <v>443</v>
      </c>
      <c r="E119" s="57" t="s">
        <v>534</v>
      </c>
      <c r="F119" s="77" t="s">
        <v>506</v>
      </c>
      <c r="G119" s="249">
        <v>100150100</v>
      </c>
      <c r="H119" s="99">
        <v>0</v>
      </c>
      <c r="I119" s="127">
        <v>0.21179999999999999</v>
      </c>
      <c r="J119" s="101">
        <v>43769</v>
      </c>
      <c r="K119" s="91">
        <v>103.43</v>
      </c>
      <c r="L119" s="92">
        <v>104.97</v>
      </c>
      <c r="M119" s="78">
        <v>1.0148892971091559</v>
      </c>
      <c r="N119" s="240">
        <v>101641264.59441167</v>
      </c>
      <c r="O119" s="178">
        <v>5.5459241175492471E-3</v>
      </c>
      <c r="P119" s="159"/>
      <c r="Q119" s="56" t="s">
        <v>297</v>
      </c>
    </row>
    <row r="120" spans="1:18" ht="15.9" customHeight="1" x14ac:dyDescent="0.3">
      <c r="A120" s="264"/>
      <c r="B120" s="202" t="s">
        <v>600</v>
      </c>
      <c r="C120" s="202"/>
      <c r="D120" s="202"/>
      <c r="E120" s="202"/>
      <c r="F120" s="202"/>
      <c r="G120" s="248">
        <v>100150100</v>
      </c>
      <c r="H120" s="71">
        <v>0</v>
      </c>
      <c r="I120" s="67"/>
      <c r="J120" s="68"/>
      <c r="K120" s="130" t="s">
        <v>296</v>
      </c>
      <c r="L120" s="69"/>
      <c r="M120" s="79"/>
      <c r="N120" s="241">
        <v>101641264.59441167</v>
      </c>
      <c r="O120" s="179">
        <v>5.5459241175492471E-3</v>
      </c>
      <c r="P120" s="157"/>
      <c r="Q120" s="148"/>
    </row>
    <row r="121" spans="1:18" ht="15.9" customHeight="1" x14ac:dyDescent="0.3">
      <c r="A121" s="264"/>
      <c r="B121" s="40" t="s">
        <v>444</v>
      </c>
      <c r="C121" s="188" t="s">
        <v>535</v>
      </c>
      <c r="D121" s="40" t="s">
        <v>445</v>
      </c>
      <c r="E121" s="57" t="s">
        <v>536</v>
      </c>
      <c r="F121" s="138" t="s">
        <v>537</v>
      </c>
      <c r="G121" s="249">
        <v>112437150</v>
      </c>
      <c r="H121" s="99">
        <v>0</v>
      </c>
      <c r="I121" s="127">
        <v>0.21179999999999999</v>
      </c>
      <c r="J121" s="101">
        <v>43769</v>
      </c>
      <c r="K121" s="91">
        <v>103.43</v>
      </c>
      <c r="L121" s="92">
        <v>104.97</v>
      </c>
      <c r="M121" s="78">
        <v>1.0148892971091559</v>
      </c>
      <c r="N121" s="240">
        <v>114111260.13245672</v>
      </c>
      <c r="O121" s="178">
        <v>6.2263332926627358E-3</v>
      </c>
      <c r="P121" s="159"/>
      <c r="Q121" s="56" t="s">
        <v>297</v>
      </c>
    </row>
    <row r="122" spans="1:18" ht="15.9" customHeight="1" x14ac:dyDescent="0.3">
      <c r="A122" s="264"/>
      <c r="B122" s="202" t="s">
        <v>600</v>
      </c>
      <c r="C122" s="202"/>
      <c r="D122" s="202"/>
      <c r="E122" s="202"/>
      <c r="F122" s="202"/>
      <c r="G122" s="248">
        <v>112437150</v>
      </c>
      <c r="H122" s="71">
        <v>0</v>
      </c>
      <c r="I122" s="67"/>
      <c r="J122" s="68"/>
      <c r="K122" s="130" t="s">
        <v>296</v>
      </c>
      <c r="L122" s="69"/>
      <c r="M122" s="79"/>
      <c r="N122" s="241">
        <v>114111260.13245672</v>
      </c>
      <c r="O122" s="179">
        <v>6.2263332926627358E-3</v>
      </c>
      <c r="P122" s="157"/>
      <c r="Q122" s="148"/>
    </row>
    <row r="123" spans="1:18" ht="15.9" customHeight="1" x14ac:dyDescent="0.3">
      <c r="A123" s="264"/>
      <c r="B123" s="40" t="s">
        <v>450</v>
      </c>
      <c r="C123" s="188">
        <v>31235411</v>
      </c>
      <c r="D123" s="40" t="s">
        <v>451</v>
      </c>
      <c r="E123" s="57" t="s">
        <v>538</v>
      </c>
      <c r="F123" s="77" t="s">
        <v>506</v>
      </c>
      <c r="G123" s="249">
        <v>325000000</v>
      </c>
      <c r="H123" s="99">
        <v>0</v>
      </c>
      <c r="I123" s="127">
        <v>0.21179999999999999</v>
      </c>
      <c r="J123" s="101">
        <v>43465</v>
      </c>
      <c r="K123" s="91">
        <v>100</v>
      </c>
      <c r="L123" s="92">
        <v>104.97</v>
      </c>
      <c r="M123" s="78">
        <v>1.0497000000000001</v>
      </c>
      <c r="N123" s="240">
        <v>341152500</v>
      </c>
      <c r="O123" s="178">
        <v>1.8614544841232167E-2</v>
      </c>
      <c r="P123" s="159"/>
      <c r="Q123" s="56" t="s">
        <v>297</v>
      </c>
    </row>
    <row r="124" spans="1:18" ht="15.9" customHeight="1" x14ac:dyDescent="0.3">
      <c r="A124" s="264"/>
      <c r="B124" s="202" t="s">
        <v>600</v>
      </c>
      <c r="C124" s="202"/>
      <c r="D124" s="202"/>
      <c r="E124" s="202"/>
      <c r="F124" s="202"/>
      <c r="G124" s="248">
        <v>325000000</v>
      </c>
      <c r="H124" s="71">
        <v>0</v>
      </c>
      <c r="I124" s="67"/>
      <c r="J124" s="68"/>
      <c r="K124" s="130" t="s">
        <v>296</v>
      </c>
      <c r="L124" s="69"/>
      <c r="M124" s="79"/>
      <c r="N124" s="241">
        <v>341152500</v>
      </c>
      <c r="O124" s="179">
        <v>1.8614544841232167E-2</v>
      </c>
      <c r="P124" s="157"/>
      <c r="Q124" s="148"/>
    </row>
    <row r="125" spans="1:18" ht="15.9" customHeight="1" x14ac:dyDescent="0.3">
      <c r="A125" s="264"/>
      <c r="B125" s="40" t="s">
        <v>453</v>
      </c>
      <c r="C125" s="188">
        <v>66809222</v>
      </c>
      <c r="D125" s="40" t="s">
        <v>454</v>
      </c>
      <c r="E125" s="57" t="s">
        <v>520</v>
      </c>
      <c r="F125" s="77" t="s">
        <v>506</v>
      </c>
      <c r="G125" s="249">
        <v>63300000</v>
      </c>
      <c r="H125" s="99">
        <v>0</v>
      </c>
      <c r="I125" s="127">
        <v>0.21179999999999999</v>
      </c>
      <c r="J125" s="101">
        <v>43769</v>
      </c>
      <c r="K125" s="91">
        <v>103.43</v>
      </c>
      <c r="L125" s="92">
        <v>104.97</v>
      </c>
      <c r="M125" s="78">
        <v>1.0148892971091559</v>
      </c>
      <c r="N125" s="240">
        <v>64242492.507009566</v>
      </c>
      <c r="O125" s="178">
        <v>3.505308498352646E-3</v>
      </c>
      <c r="P125" s="159"/>
      <c r="Q125" s="56" t="s">
        <v>297</v>
      </c>
    </row>
    <row r="126" spans="1:18" s="4" customFormat="1" ht="15.9" customHeight="1" x14ac:dyDescent="0.3">
      <c r="A126" s="264"/>
      <c r="B126" s="202" t="s">
        <v>600</v>
      </c>
      <c r="C126" s="202"/>
      <c r="D126" s="202"/>
      <c r="E126" s="202"/>
      <c r="F126" s="202"/>
      <c r="G126" s="248">
        <v>63300000</v>
      </c>
      <c r="H126" s="71">
        <v>0</v>
      </c>
      <c r="I126" s="67"/>
      <c r="J126" s="68"/>
      <c r="K126" s="130" t="s">
        <v>296</v>
      </c>
      <c r="L126" s="69"/>
      <c r="M126" s="79"/>
      <c r="N126" s="241">
        <v>64242492.507009566</v>
      </c>
      <c r="O126" s="179">
        <v>3.505308498352646E-3</v>
      </c>
      <c r="P126" s="157"/>
      <c r="Q126" s="148"/>
      <c r="R126"/>
    </row>
    <row r="127" spans="1:18" s="4" customFormat="1" ht="15.9" customHeight="1" x14ac:dyDescent="0.3">
      <c r="A127" s="264"/>
      <c r="B127" s="40" t="s">
        <v>455</v>
      </c>
      <c r="C127" s="188">
        <v>14955182</v>
      </c>
      <c r="D127" s="206" t="s">
        <v>456</v>
      </c>
      <c r="E127" s="57" t="s">
        <v>539</v>
      </c>
      <c r="F127" s="93" t="s">
        <v>506</v>
      </c>
      <c r="G127" s="257">
        <v>183305000</v>
      </c>
      <c r="H127" s="149">
        <v>0</v>
      </c>
      <c r="I127" s="209">
        <v>0.21179999999999999</v>
      </c>
      <c r="J127" s="212">
        <v>43769</v>
      </c>
      <c r="K127" s="215">
        <v>103.43</v>
      </c>
      <c r="L127" s="218">
        <v>104.97</v>
      </c>
      <c r="M127" s="196">
        <v>1.0148892971091559</v>
      </c>
      <c r="N127" s="240"/>
      <c r="O127" s="178"/>
      <c r="P127" s="159"/>
      <c r="Q127" s="150" t="s">
        <v>297</v>
      </c>
      <c r="R127"/>
    </row>
    <row r="128" spans="1:18" s="4" customFormat="1" ht="15.9" customHeight="1" x14ac:dyDescent="0.3">
      <c r="A128" s="264"/>
      <c r="B128" s="102" t="s">
        <v>618</v>
      </c>
      <c r="C128" s="188">
        <v>24305791</v>
      </c>
      <c r="D128" s="207"/>
      <c r="E128" s="57" t="s">
        <v>620</v>
      </c>
      <c r="F128" s="93" t="s">
        <v>506</v>
      </c>
      <c r="G128" s="258"/>
      <c r="H128" s="149">
        <v>0</v>
      </c>
      <c r="I128" s="210"/>
      <c r="J128" s="213"/>
      <c r="K128" s="216"/>
      <c r="L128" s="219"/>
      <c r="M128" s="197"/>
      <c r="N128" s="240">
        <v>183305000</v>
      </c>
      <c r="O128" s="178">
        <v>1.0001800198216523E-2</v>
      </c>
      <c r="P128" s="159"/>
      <c r="Q128" s="150" t="s">
        <v>297</v>
      </c>
      <c r="R128"/>
    </row>
    <row r="129" spans="1:17" ht="15.9" customHeight="1" x14ac:dyDescent="0.3">
      <c r="A129" s="264"/>
      <c r="B129" s="102" t="s">
        <v>619</v>
      </c>
      <c r="C129" s="188">
        <v>18594437</v>
      </c>
      <c r="D129" s="208"/>
      <c r="E129" s="57" t="s">
        <v>621</v>
      </c>
      <c r="F129" s="93" t="s">
        <v>506</v>
      </c>
      <c r="G129" s="259"/>
      <c r="H129" s="149">
        <v>0</v>
      </c>
      <c r="I129" s="211"/>
      <c r="J129" s="214"/>
      <c r="K129" s="217"/>
      <c r="L129" s="220"/>
      <c r="M129" s="198"/>
      <c r="N129" s="240"/>
      <c r="O129" s="178"/>
      <c r="P129" s="159"/>
      <c r="Q129" s="150" t="s">
        <v>297</v>
      </c>
    </row>
    <row r="130" spans="1:17" ht="15.9" customHeight="1" x14ac:dyDescent="0.3">
      <c r="A130" s="264"/>
      <c r="B130" s="202" t="s">
        <v>600</v>
      </c>
      <c r="C130" s="202"/>
      <c r="D130" s="202"/>
      <c r="E130" s="202"/>
      <c r="F130" s="202"/>
      <c r="G130" s="248">
        <v>183305000</v>
      </c>
      <c r="H130" s="71">
        <v>0</v>
      </c>
      <c r="I130" s="67"/>
      <c r="J130" s="68"/>
      <c r="K130" s="130" t="s">
        <v>296</v>
      </c>
      <c r="L130" s="69"/>
      <c r="M130" s="79"/>
      <c r="N130" s="241">
        <v>183305000</v>
      </c>
      <c r="O130" s="179">
        <v>1.0001800198216523E-2</v>
      </c>
      <c r="P130" s="157"/>
      <c r="Q130" s="148"/>
    </row>
    <row r="131" spans="1:17" ht="15.9" customHeight="1" x14ac:dyDescent="0.3">
      <c r="A131" s="264"/>
      <c r="B131" s="40" t="s">
        <v>459</v>
      </c>
      <c r="C131" s="188">
        <v>8268440</v>
      </c>
      <c r="D131" s="40" t="s">
        <v>460</v>
      </c>
      <c r="E131" s="57" t="s">
        <v>527</v>
      </c>
      <c r="F131" s="77" t="s">
        <v>506</v>
      </c>
      <c r="G131" s="249">
        <v>39800000</v>
      </c>
      <c r="H131" s="99">
        <v>0</v>
      </c>
      <c r="I131" s="127">
        <v>0.21179999999999999</v>
      </c>
      <c r="J131" s="101">
        <v>43769</v>
      </c>
      <c r="K131" s="91">
        <v>103.43</v>
      </c>
      <c r="L131" s="92">
        <v>104.97</v>
      </c>
      <c r="M131" s="78">
        <v>1.0148892971091559</v>
      </c>
      <c r="N131" s="240">
        <v>40392594.024944402</v>
      </c>
      <c r="O131" s="178">
        <v>2.203969640354428E-3</v>
      </c>
      <c r="P131" s="159"/>
      <c r="Q131" s="56" t="s">
        <v>297</v>
      </c>
    </row>
    <row r="132" spans="1:17" ht="15.9" customHeight="1" x14ac:dyDescent="0.3">
      <c r="A132" s="264"/>
      <c r="B132" s="202" t="s">
        <v>600</v>
      </c>
      <c r="C132" s="202"/>
      <c r="D132" s="202"/>
      <c r="E132" s="202"/>
      <c r="F132" s="202"/>
      <c r="G132" s="248">
        <v>39800000</v>
      </c>
      <c r="H132" s="71">
        <v>0</v>
      </c>
      <c r="I132" s="67"/>
      <c r="J132" s="68"/>
      <c r="K132" s="130" t="s">
        <v>296</v>
      </c>
      <c r="L132" s="69"/>
      <c r="M132" s="79"/>
      <c r="N132" s="241">
        <v>40392594.024944402</v>
      </c>
      <c r="O132" s="179">
        <v>2.203969640354428E-3</v>
      </c>
      <c r="P132" s="157"/>
      <c r="Q132" s="148"/>
    </row>
    <row r="133" spans="1:17" ht="15.9" customHeight="1" x14ac:dyDescent="0.3">
      <c r="A133" s="264"/>
      <c r="B133" s="40" t="s">
        <v>463</v>
      </c>
      <c r="C133" s="188">
        <v>16740148</v>
      </c>
      <c r="D133" s="40" t="s">
        <v>464</v>
      </c>
      <c r="E133" s="57" t="s">
        <v>540</v>
      </c>
      <c r="F133" s="77" t="s">
        <v>506</v>
      </c>
      <c r="G133" s="249">
        <v>177157500</v>
      </c>
      <c r="H133" s="99">
        <v>0</v>
      </c>
      <c r="I133" s="127">
        <v>0.21179999999999999</v>
      </c>
      <c r="J133" s="101">
        <v>43465</v>
      </c>
      <c r="K133" s="91">
        <v>100</v>
      </c>
      <c r="L133" s="92">
        <v>104.97</v>
      </c>
      <c r="M133" s="78">
        <v>1.0497000000000001</v>
      </c>
      <c r="N133" s="240">
        <v>185962227.75</v>
      </c>
      <c r="O133" s="178">
        <v>1.0146788392955654E-2</v>
      </c>
      <c r="P133" s="159"/>
      <c r="Q133" s="56" t="s">
        <v>297</v>
      </c>
    </row>
    <row r="134" spans="1:17" ht="15.9" customHeight="1" x14ac:dyDescent="0.3">
      <c r="A134" s="264"/>
      <c r="B134" s="202" t="s">
        <v>600</v>
      </c>
      <c r="C134" s="202"/>
      <c r="D134" s="202"/>
      <c r="E134" s="202"/>
      <c r="F134" s="202"/>
      <c r="G134" s="248">
        <v>177157500</v>
      </c>
      <c r="H134" s="71">
        <v>0</v>
      </c>
      <c r="I134" s="67"/>
      <c r="J134" s="68"/>
      <c r="K134" s="130" t="s">
        <v>296</v>
      </c>
      <c r="L134" s="69"/>
      <c r="M134" s="79"/>
      <c r="N134" s="241">
        <v>185962227.75</v>
      </c>
      <c r="O134" s="179">
        <v>1.0146788392955654E-2</v>
      </c>
      <c r="P134" s="157"/>
      <c r="Q134" s="148"/>
    </row>
    <row r="135" spans="1:17" ht="15.9" customHeight="1" x14ac:dyDescent="0.3">
      <c r="A135" s="264"/>
      <c r="B135" s="40" t="s">
        <v>465</v>
      </c>
      <c r="C135" s="188">
        <v>14931751</v>
      </c>
      <c r="D135" s="40" t="s">
        <v>466</v>
      </c>
      <c r="E135" s="57" t="s">
        <v>541</v>
      </c>
      <c r="F135" s="77" t="s">
        <v>506</v>
      </c>
      <c r="G135" s="249">
        <v>323308810</v>
      </c>
      <c r="H135" s="99">
        <v>0</v>
      </c>
      <c r="I135" s="127">
        <v>0.21179999999999999</v>
      </c>
      <c r="J135" s="101">
        <v>43465</v>
      </c>
      <c r="K135" s="91">
        <v>100</v>
      </c>
      <c r="L135" s="92">
        <v>104.97</v>
      </c>
      <c r="M135" s="78">
        <v>1.0497000000000001</v>
      </c>
      <c r="N135" s="240">
        <v>339377257.85700005</v>
      </c>
      <c r="O135" s="178">
        <v>1.8517681050185881E-2</v>
      </c>
      <c r="P135" s="159"/>
      <c r="Q135" s="56" t="s">
        <v>297</v>
      </c>
    </row>
    <row r="136" spans="1:17" ht="15.9" customHeight="1" x14ac:dyDescent="0.3">
      <c r="A136" s="264"/>
      <c r="B136" s="202" t="s">
        <v>600</v>
      </c>
      <c r="C136" s="202"/>
      <c r="D136" s="202"/>
      <c r="E136" s="202"/>
      <c r="F136" s="202"/>
      <c r="G136" s="248">
        <v>323308810</v>
      </c>
      <c r="H136" s="71">
        <v>0</v>
      </c>
      <c r="I136" s="67"/>
      <c r="J136" s="68"/>
      <c r="K136" s="130" t="s">
        <v>296</v>
      </c>
      <c r="L136" s="69"/>
      <c r="M136" s="79"/>
      <c r="N136" s="241">
        <v>339377257.85700005</v>
      </c>
      <c r="O136" s="179">
        <v>1.8517681050185881E-2</v>
      </c>
      <c r="P136" s="157"/>
      <c r="Q136" s="148"/>
    </row>
    <row r="137" spans="1:17" ht="15.9" customHeight="1" x14ac:dyDescent="0.3">
      <c r="A137" s="264"/>
      <c r="B137" s="40" t="s">
        <v>468</v>
      </c>
      <c r="C137" s="188">
        <v>16623644</v>
      </c>
      <c r="D137" s="40" t="s">
        <v>469</v>
      </c>
      <c r="E137" s="57" t="s">
        <v>542</v>
      </c>
      <c r="F137" s="77" t="s">
        <v>506</v>
      </c>
      <c r="G137" s="249">
        <v>112092405</v>
      </c>
      <c r="H137" s="99">
        <v>0</v>
      </c>
      <c r="I137" s="127">
        <v>0.21179999999999999</v>
      </c>
      <c r="J137" s="101">
        <v>43769</v>
      </c>
      <c r="K137" s="91">
        <v>103.43</v>
      </c>
      <c r="L137" s="92">
        <v>104.97</v>
      </c>
      <c r="M137" s="78">
        <v>1.0148892971091559</v>
      </c>
      <c r="N137" s="240">
        <v>113761382.12172483</v>
      </c>
      <c r="O137" s="178">
        <v>6.2072426516159027E-3</v>
      </c>
      <c r="P137" s="159"/>
      <c r="Q137" s="56" t="s">
        <v>297</v>
      </c>
    </row>
    <row r="138" spans="1:17" ht="15.9" customHeight="1" x14ac:dyDescent="0.3">
      <c r="A138" s="264"/>
      <c r="B138" s="40" t="s">
        <v>468</v>
      </c>
      <c r="C138" s="188">
        <v>16623644</v>
      </c>
      <c r="D138" s="40" t="s">
        <v>470</v>
      </c>
      <c r="E138" s="57" t="s">
        <v>542</v>
      </c>
      <c r="F138" s="77" t="s">
        <v>506</v>
      </c>
      <c r="G138" s="249">
        <v>151034349.18000001</v>
      </c>
      <c r="H138" s="99">
        <v>0</v>
      </c>
      <c r="I138" s="127">
        <v>0.21179999999999999</v>
      </c>
      <c r="J138" s="101">
        <v>43769</v>
      </c>
      <c r="K138" s="91">
        <v>103.43</v>
      </c>
      <c r="L138" s="92">
        <v>104.97</v>
      </c>
      <c r="M138" s="78">
        <v>1.0148892971091559</v>
      </c>
      <c r="N138" s="240">
        <v>153283144.47862902</v>
      </c>
      <c r="O138" s="178">
        <v>8.3636964885278834E-3</v>
      </c>
      <c r="P138" s="159"/>
      <c r="Q138" s="56" t="s">
        <v>297</v>
      </c>
    </row>
    <row r="139" spans="1:17" ht="15.9" customHeight="1" x14ac:dyDescent="0.3">
      <c r="A139" s="264"/>
      <c r="B139" s="202" t="s">
        <v>600</v>
      </c>
      <c r="C139" s="202"/>
      <c r="D139" s="202"/>
      <c r="E139" s="202"/>
      <c r="F139" s="202"/>
      <c r="G139" s="248">
        <v>263126754.18000001</v>
      </c>
      <c r="H139" s="71">
        <v>0</v>
      </c>
      <c r="I139" s="67"/>
      <c r="J139" s="68"/>
      <c r="K139" s="130" t="s">
        <v>296</v>
      </c>
      <c r="L139" s="69"/>
      <c r="M139" s="79"/>
      <c r="N139" s="241">
        <v>267044526.60035384</v>
      </c>
      <c r="O139" s="179">
        <v>1.4570939140143785E-2</v>
      </c>
      <c r="P139" s="157"/>
      <c r="Q139" s="148"/>
    </row>
    <row r="140" spans="1:17" ht="15.9" customHeight="1" x14ac:dyDescent="0.3">
      <c r="A140" s="264"/>
      <c r="B140" s="40" t="s">
        <v>471</v>
      </c>
      <c r="C140" s="188">
        <v>42206467</v>
      </c>
      <c r="D140" s="40" t="s">
        <v>472</v>
      </c>
      <c r="E140" s="57" t="s">
        <v>543</v>
      </c>
      <c r="F140" s="77" t="s">
        <v>506</v>
      </c>
      <c r="G140" s="249">
        <v>380000000</v>
      </c>
      <c r="H140" s="99">
        <v>0</v>
      </c>
      <c r="I140" s="127">
        <v>0.21179999999999999</v>
      </c>
      <c r="J140" s="101">
        <v>43769</v>
      </c>
      <c r="K140" s="91">
        <v>103.43</v>
      </c>
      <c r="L140" s="92">
        <v>104.97</v>
      </c>
      <c r="M140" s="78">
        <v>1.0148892971091559</v>
      </c>
      <c r="N140" s="240">
        <v>385657932.90147924</v>
      </c>
      <c r="O140" s="178">
        <v>2.1042926214439265E-2</v>
      </c>
      <c r="P140" s="159"/>
      <c r="Q140" s="56" t="s">
        <v>297</v>
      </c>
    </row>
    <row r="141" spans="1:17" ht="15.9" customHeight="1" x14ac:dyDescent="0.3">
      <c r="A141" s="264"/>
      <c r="B141" s="202" t="s">
        <v>600</v>
      </c>
      <c r="C141" s="202"/>
      <c r="D141" s="202"/>
      <c r="E141" s="202"/>
      <c r="F141" s="202"/>
      <c r="G141" s="248">
        <v>380000000</v>
      </c>
      <c r="H141" s="71">
        <v>0</v>
      </c>
      <c r="I141" s="67"/>
      <c r="J141" s="68"/>
      <c r="K141" s="130" t="s">
        <v>296</v>
      </c>
      <c r="L141" s="69"/>
      <c r="M141" s="79"/>
      <c r="N141" s="241">
        <v>385657932.90147924</v>
      </c>
      <c r="O141" s="179">
        <v>2.1042926214439265E-2</v>
      </c>
      <c r="P141" s="157"/>
      <c r="Q141" s="148"/>
    </row>
    <row r="142" spans="1:17" ht="15.9" customHeight="1" x14ac:dyDescent="0.3">
      <c r="A142" s="264"/>
      <c r="B142" s="40" t="s">
        <v>475</v>
      </c>
      <c r="C142" s="188">
        <v>901234223</v>
      </c>
      <c r="D142" s="40" t="s">
        <v>476</v>
      </c>
      <c r="E142" s="57" t="s">
        <v>544</v>
      </c>
      <c r="F142" s="77" t="s">
        <v>506</v>
      </c>
      <c r="G142" s="249">
        <v>403627674</v>
      </c>
      <c r="H142" s="99">
        <v>0</v>
      </c>
      <c r="I142" s="127">
        <v>0.21179999999999999</v>
      </c>
      <c r="J142" s="101">
        <v>43769</v>
      </c>
      <c r="K142" s="91">
        <v>103.43</v>
      </c>
      <c r="L142" s="92">
        <v>104.97</v>
      </c>
      <c r="M142" s="78">
        <v>1.0148892971091559</v>
      </c>
      <c r="N142" s="240">
        <v>409637406.35966349</v>
      </c>
      <c r="O142" s="178">
        <v>2.2351335163388802E-2</v>
      </c>
      <c r="P142" s="159"/>
      <c r="Q142" s="56" t="s">
        <v>297</v>
      </c>
    </row>
    <row r="143" spans="1:17" ht="15.9" customHeight="1" x14ac:dyDescent="0.3">
      <c r="A143" s="264"/>
      <c r="B143" s="202" t="s">
        <v>600</v>
      </c>
      <c r="C143" s="202"/>
      <c r="D143" s="202"/>
      <c r="E143" s="202"/>
      <c r="F143" s="202"/>
      <c r="G143" s="248">
        <v>403627674</v>
      </c>
      <c r="H143" s="71">
        <v>0</v>
      </c>
      <c r="I143" s="67"/>
      <c r="J143" s="68"/>
      <c r="K143" s="130" t="s">
        <v>296</v>
      </c>
      <c r="L143" s="69"/>
      <c r="M143" s="79"/>
      <c r="N143" s="241">
        <v>409637406.35966349</v>
      </c>
      <c r="O143" s="179">
        <v>2.2351335163388802E-2</v>
      </c>
      <c r="P143" s="157"/>
      <c r="Q143" s="148"/>
    </row>
    <row r="144" spans="1:17" ht="15.9" customHeight="1" x14ac:dyDescent="0.3">
      <c r="A144" s="264"/>
      <c r="B144" s="40" t="s">
        <v>479</v>
      </c>
      <c r="C144" s="188">
        <v>31467363</v>
      </c>
      <c r="D144" s="40" t="s">
        <v>480</v>
      </c>
      <c r="E144" s="57" t="s">
        <v>545</v>
      </c>
      <c r="F144" s="77" t="s">
        <v>506</v>
      </c>
      <c r="G144" s="249">
        <v>532950000</v>
      </c>
      <c r="H144" s="99">
        <v>0</v>
      </c>
      <c r="I144" s="127">
        <v>0.21179999999999999</v>
      </c>
      <c r="J144" s="101">
        <v>43769</v>
      </c>
      <c r="K144" s="91">
        <v>103.43</v>
      </c>
      <c r="L144" s="92">
        <v>104.97</v>
      </c>
      <c r="M144" s="78">
        <v>1.0148892971091559</v>
      </c>
      <c r="N144" s="240">
        <v>540885250.89432466</v>
      </c>
      <c r="O144" s="178">
        <v>2.9512704015751071E-2</v>
      </c>
      <c r="P144" s="159"/>
      <c r="Q144" s="56" t="s">
        <v>297</v>
      </c>
    </row>
    <row r="145" spans="1:17" ht="15.9" customHeight="1" x14ac:dyDescent="0.3">
      <c r="A145" s="264"/>
      <c r="B145" s="40" t="s">
        <v>479</v>
      </c>
      <c r="C145" s="188">
        <v>31467363</v>
      </c>
      <c r="D145" s="40" t="s">
        <v>481</v>
      </c>
      <c r="E145" s="57" t="s">
        <v>545</v>
      </c>
      <c r="F145" s="77" t="s">
        <v>506</v>
      </c>
      <c r="G145" s="249">
        <v>202000000</v>
      </c>
      <c r="H145" s="99">
        <v>0</v>
      </c>
      <c r="I145" s="127">
        <v>0.21179999999999999</v>
      </c>
      <c r="J145" s="101">
        <v>43769</v>
      </c>
      <c r="K145" s="91">
        <v>103.43</v>
      </c>
      <c r="L145" s="92">
        <v>104.97</v>
      </c>
      <c r="M145" s="78">
        <v>1.0148892971091559</v>
      </c>
      <c r="N145" s="240">
        <v>205007638.01604947</v>
      </c>
      <c r="O145" s="178">
        <v>1.1185976566622976E-2</v>
      </c>
      <c r="P145" s="159"/>
      <c r="Q145" s="56" t="s">
        <v>297</v>
      </c>
    </row>
    <row r="146" spans="1:17" ht="15.9" customHeight="1" x14ac:dyDescent="0.3">
      <c r="A146" s="264"/>
      <c r="B146" s="202" t="s">
        <v>600</v>
      </c>
      <c r="C146" s="202"/>
      <c r="D146" s="202"/>
      <c r="E146" s="202"/>
      <c r="F146" s="202"/>
      <c r="G146" s="248">
        <v>734950000</v>
      </c>
      <c r="H146" s="71">
        <v>0</v>
      </c>
      <c r="I146" s="67"/>
      <c r="J146" s="68"/>
      <c r="K146" s="130" t="s">
        <v>296</v>
      </c>
      <c r="L146" s="69"/>
      <c r="M146" s="79"/>
      <c r="N146" s="241">
        <v>745892888.91037416</v>
      </c>
      <c r="O146" s="179">
        <v>4.0698680582374046E-2</v>
      </c>
      <c r="P146" s="157"/>
      <c r="Q146" s="148"/>
    </row>
    <row r="147" spans="1:17" ht="15.9" customHeight="1" x14ac:dyDescent="0.3">
      <c r="A147" s="264"/>
      <c r="B147" s="40" t="s">
        <v>482</v>
      </c>
      <c r="C147" s="188">
        <v>14938958</v>
      </c>
      <c r="D147" s="40" t="s">
        <v>483</v>
      </c>
      <c r="E147" s="57" t="s">
        <v>546</v>
      </c>
      <c r="F147" s="77" t="s">
        <v>506</v>
      </c>
      <c r="G147" s="249">
        <v>104879417.78</v>
      </c>
      <c r="H147" s="99">
        <v>0</v>
      </c>
      <c r="I147" s="127">
        <v>0.21179999999999999</v>
      </c>
      <c r="J147" s="101">
        <v>43769</v>
      </c>
      <c r="K147" s="91">
        <v>103.43</v>
      </c>
      <c r="L147" s="92">
        <v>104.97</v>
      </c>
      <c r="M147" s="78">
        <v>1.0148892971091559</v>
      </c>
      <c r="N147" s="240">
        <v>106440998.59196171</v>
      </c>
      <c r="O147" s="178">
        <v>5.8078153940997095E-3</v>
      </c>
      <c r="P147" s="159"/>
      <c r="Q147" s="56" t="s">
        <v>297</v>
      </c>
    </row>
    <row r="148" spans="1:17" ht="15.9" customHeight="1" x14ac:dyDescent="0.3">
      <c r="A148" s="264"/>
      <c r="B148" s="40" t="s">
        <v>482</v>
      </c>
      <c r="C148" s="188">
        <v>14938958</v>
      </c>
      <c r="D148" s="40" t="s">
        <v>484</v>
      </c>
      <c r="E148" s="57" t="s">
        <v>546</v>
      </c>
      <c r="F148" s="77" t="s">
        <v>506</v>
      </c>
      <c r="G148" s="249">
        <v>446646000</v>
      </c>
      <c r="H148" s="99">
        <v>0</v>
      </c>
      <c r="I148" s="127">
        <v>0.21179999999999999</v>
      </c>
      <c r="J148" s="101">
        <v>43769</v>
      </c>
      <c r="K148" s="91">
        <v>103.43</v>
      </c>
      <c r="L148" s="92">
        <v>104.97</v>
      </c>
      <c r="M148" s="78">
        <v>1.0148892971091559</v>
      </c>
      <c r="N148" s="240">
        <v>453296244.99661601</v>
      </c>
      <c r="O148" s="178">
        <v>2.4733523215722208E-2</v>
      </c>
      <c r="P148" s="159"/>
      <c r="Q148" s="56" t="s">
        <v>297</v>
      </c>
    </row>
    <row r="149" spans="1:17" ht="15.9" customHeight="1" x14ac:dyDescent="0.3">
      <c r="A149" s="264"/>
      <c r="B149" s="202" t="s">
        <v>600</v>
      </c>
      <c r="C149" s="202"/>
      <c r="D149" s="202"/>
      <c r="E149" s="202"/>
      <c r="F149" s="202"/>
      <c r="G149" s="248">
        <v>551525417.77999997</v>
      </c>
      <c r="H149" s="71">
        <v>0</v>
      </c>
      <c r="I149" s="67"/>
      <c r="J149" s="68"/>
      <c r="K149" s="130" t="s">
        <v>296</v>
      </c>
      <c r="L149" s="69"/>
      <c r="M149" s="79"/>
      <c r="N149" s="241">
        <v>559737243.58857775</v>
      </c>
      <c r="O149" s="179">
        <v>3.054133860982192E-2</v>
      </c>
      <c r="P149" s="157"/>
      <c r="Q149" s="148"/>
    </row>
    <row r="150" spans="1:17" ht="15.9" customHeight="1" x14ac:dyDescent="0.3">
      <c r="A150" s="264"/>
      <c r="B150" s="40" t="s">
        <v>349</v>
      </c>
      <c r="C150" s="188">
        <v>12969041</v>
      </c>
      <c r="D150" s="75">
        <v>206824</v>
      </c>
      <c r="E150" s="125" t="s">
        <v>547</v>
      </c>
      <c r="F150" s="125" t="s">
        <v>506</v>
      </c>
      <c r="G150" s="249">
        <v>8148570</v>
      </c>
      <c r="H150" s="99">
        <v>0</v>
      </c>
      <c r="I150" s="127">
        <v>0.21179999999999999</v>
      </c>
      <c r="J150" s="101">
        <v>43258</v>
      </c>
      <c r="K150" s="91">
        <v>99.31</v>
      </c>
      <c r="L150" s="92">
        <v>104.97</v>
      </c>
      <c r="M150" s="78">
        <v>1.0569932534487967</v>
      </c>
      <c r="N150" s="240">
        <v>8612983.5152552612</v>
      </c>
      <c r="O150" s="178">
        <v>4.6995630359300463E-4</v>
      </c>
      <c r="P150" s="159"/>
      <c r="Q150" s="56" t="s">
        <v>297</v>
      </c>
    </row>
    <row r="151" spans="1:17" ht="15.9" customHeight="1" x14ac:dyDescent="0.3">
      <c r="A151" s="264"/>
      <c r="B151" s="202" t="s">
        <v>600</v>
      </c>
      <c r="C151" s="202"/>
      <c r="D151" s="202"/>
      <c r="E151" s="202"/>
      <c r="F151" s="202"/>
      <c r="G151" s="248">
        <v>8148570</v>
      </c>
      <c r="H151" s="71">
        <v>0</v>
      </c>
      <c r="I151" s="67"/>
      <c r="J151" s="68"/>
      <c r="K151" s="130" t="s">
        <v>296</v>
      </c>
      <c r="L151" s="69"/>
      <c r="M151" s="79"/>
      <c r="N151" s="241">
        <v>8612983.5152552612</v>
      </c>
      <c r="O151" s="179">
        <v>4.6995630359300463E-4</v>
      </c>
      <c r="P151" s="157"/>
      <c r="Q151" s="148"/>
    </row>
    <row r="152" spans="1:17" ht="15.9" customHeight="1" x14ac:dyDescent="0.3">
      <c r="A152" s="264"/>
      <c r="B152" s="40" t="s">
        <v>352</v>
      </c>
      <c r="C152" s="188">
        <v>4661609</v>
      </c>
      <c r="D152" s="75">
        <v>257</v>
      </c>
      <c r="E152" s="125" t="s">
        <v>548</v>
      </c>
      <c r="F152" s="125" t="s">
        <v>506</v>
      </c>
      <c r="G152" s="249">
        <v>328000</v>
      </c>
      <c r="H152" s="99">
        <v>0</v>
      </c>
      <c r="I152" s="127">
        <v>0.21179999999999999</v>
      </c>
      <c r="J152" s="101">
        <v>43582</v>
      </c>
      <c r="K152" s="91">
        <v>102.12</v>
      </c>
      <c r="L152" s="92">
        <v>104.97</v>
      </c>
      <c r="M152" s="78">
        <v>1.0279083431257343</v>
      </c>
      <c r="N152" s="240">
        <v>337153.93654524087</v>
      </c>
      <c r="O152" s="178">
        <v>1.8396368398939861E-5</v>
      </c>
      <c r="P152" s="159"/>
      <c r="Q152" s="56" t="s">
        <v>297</v>
      </c>
    </row>
    <row r="153" spans="1:17" ht="15.9" customHeight="1" x14ac:dyDescent="0.3">
      <c r="A153" s="264"/>
      <c r="B153" s="202" t="s">
        <v>600</v>
      </c>
      <c r="C153" s="202"/>
      <c r="D153" s="202"/>
      <c r="E153" s="202"/>
      <c r="F153" s="202"/>
      <c r="G153" s="248">
        <v>328000</v>
      </c>
      <c r="H153" s="71">
        <v>0</v>
      </c>
      <c r="I153" s="67"/>
      <c r="J153" s="68"/>
      <c r="K153" s="130" t="s">
        <v>296</v>
      </c>
      <c r="L153" s="69"/>
      <c r="M153" s="79"/>
      <c r="N153" s="241">
        <v>337153.93654524087</v>
      </c>
      <c r="O153" s="179">
        <v>1.8396368398939861E-5</v>
      </c>
      <c r="P153" s="157"/>
      <c r="Q153" s="148"/>
    </row>
    <row r="154" spans="1:17" ht="15.9" customHeight="1" x14ac:dyDescent="0.3">
      <c r="A154" s="264"/>
      <c r="B154" s="40" t="s">
        <v>604</v>
      </c>
      <c r="C154" s="188">
        <v>14933314</v>
      </c>
      <c r="D154" s="75">
        <v>2130</v>
      </c>
      <c r="E154" s="125" t="s">
        <v>549</v>
      </c>
      <c r="F154" s="125" t="s">
        <v>506</v>
      </c>
      <c r="G154" s="249">
        <v>1440922</v>
      </c>
      <c r="H154" s="99">
        <v>0</v>
      </c>
      <c r="I154" s="127">
        <v>0.21179999999999999</v>
      </c>
      <c r="J154" s="101">
        <v>43621</v>
      </c>
      <c r="K154" s="91">
        <v>102.71</v>
      </c>
      <c r="L154" s="92">
        <v>104.97</v>
      </c>
      <c r="M154" s="78">
        <v>1.022003699737124</v>
      </c>
      <c r="N154" s="240">
        <v>1472627.6150326163</v>
      </c>
      <c r="O154" s="178">
        <v>8.0352020795572112E-5</v>
      </c>
      <c r="P154" s="159"/>
      <c r="Q154" s="56" t="s">
        <v>297</v>
      </c>
    </row>
    <row r="155" spans="1:17" ht="15.9" customHeight="1" x14ac:dyDescent="0.3">
      <c r="A155" s="264"/>
      <c r="B155" s="202" t="s">
        <v>600</v>
      </c>
      <c r="C155" s="202"/>
      <c r="D155" s="202"/>
      <c r="E155" s="202"/>
      <c r="F155" s="202"/>
      <c r="G155" s="248">
        <v>1440922</v>
      </c>
      <c r="H155" s="71">
        <v>0</v>
      </c>
      <c r="I155" s="67"/>
      <c r="J155" s="68"/>
      <c r="K155" s="130" t="s">
        <v>296</v>
      </c>
      <c r="L155" s="69"/>
      <c r="M155" s="79"/>
      <c r="N155" s="241">
        <v>1472627.6150326163</v>
      </c>
      <c r="O155" s="179">
        <v>8.0352020795572112E-5</v>
      </c>
      <c r="P155" s="157"/>
      <c r="Q155" s="148"/>
    </row>
    <row r="156" spans="1:17" ht="15.9" customHeight="1" x14ac:dyDescent="0.3">
      <c r="A156" s="264"/>
      <c r="B156" s="40" t="s">
        <v>467</v>
      </c>
      <c r="C156" s="188">
        <v>16669547</v>
      </c>
      <c r="D156" s="75">
        <v>675</v>
      </c>
      <c r="E156" s="125" t="s">
        <v>550</v>
      </c>
      <c r="F156" s="125" t="s">
        <v>506</v>
      </c>
      <c r="G156" s="249">
        <v>447234035</v>
      </c>
      <c r="H156" s="99">
        <v>0</v>
      </c>
      <c r="I156" s="127">
        <v>0.21179999999999999</v>
      </c>
      <c r="J156" s="101">
        <v>43585</v>
      </c>
      <c r="K156" s="91">
        <v>102.12</v>
      </c>
      <c r="L156" s="92">
        <v>104.97</v>
      </c>
      <c r="M156" s="78">
        <v>1.0279083431257343</v>
      </c>
      <c r="N156" s="240">
        <v>459715595.90628666</v>
      </c>
      <c r="O156" s="178">
        <v>2.5083786793915739E-2</v>
      </c>
      <c r="P156" s="159"/>
      <c r="Q156" s="56" t="s">
        <v>297</v>
      </c>
    </row>
    <row r="157" spans="1:17" ht="15.9" customHeight="1" x14ac:dyDescent="0.3">
      <c r="A157" s="264"/>
      <c r="B157" s="202" t="s">
        <v>600</v>
      </c>
      <c r="C157" s="202"/>
      <c r="D157" s="202"/>
      <c r="E157" s="202"/>
      <c r="F157" s="202"/>
      <c r="G157" s="248">
        <v>447234035</v>
      </c>
      <c r="H157" s="71">
        <v>0</v>
      </c>
      <c r="I157" s="67"/>
      <c r="J157" s="68"/>
      <c r="K157" s="130" t="s">
        <v>296</v>
      </c>
      <c r="L157" s="69"/>
      <c r="M157" s="79"/>
      <c r="N157" s="241">
        <v>459715595.90628666</v>
      </c>
      <c r="O157" s="179">
        <v>2.5083786793915739E-2</v>
      </c>
      <c r="P157" s="157"/>
      <c r="Q157" s="148"/>
    </row>
    <row r="158" spans="1:17" ht="15.9" customHeight="1" x14ac:dyDescent="0.3">
      <c r="A158" s="264"/>
      <c r="B158" s="40" t="s">
        <v>353</v>
      </c>
      <c r="C158" s="188">
        <v>890303335</v>
      </c>
      <c r="D158" s="75">
        <v>2622</v>
      </c>
      <c r="E158" s="125" t="s">
        <v>551</v>
      </c>
      <c r="F158" s="125" t="s">
        <v>506</v>
      </c>
      <c r="G158" s="249">
        <v>964000</v>
      </c>
      <c r="H158" s="99">
        <v>0</v>
      </c>
      <c r="I158" s="127">
        <v>0.21179999999999999</v>
      </c>
      <c r="J158" s="101">
        <v>43651</v>
      </c>
      <c r="K158" s="91">
        <v>102.94</v>
      </c>
      <c r="L158" s="92">
        <v>104.97</v>
      </c>
      <c r="M158" s="78">
        <v>1.0197202253740043</v>
      </c>
      <c r="N158" s="240">
        <v>983010.29726054019</v>
      </c>
      <c r="O158" s="178">
        <v>5.3636685229477393E-5</v>
      </c>
      <c r="P158" s="159"/>
      <c r="Q158" s="56" t="s">
        <v>297</v>
      </c>
    </row>
    <row r="159" spans="1:17" ht="15.9" customHeight="1" x14ac:dyDescent="0.3">
      <c r="A159" s="264"/>
      <c r="B159" s="202" t="s">
        <v>600</v>
      </c>
      <c r="C159" s="202"/>
      <c r="D159" s="202"/>
      <c r="E159" s="202"/>
      <c r="F159" s="202"/>
      <c r="G159" s="248">
        <v>964000</v>
      </c>
      <c r="H159" s="71">
        <v>0</v>
      </c>
      <c r="I159" s="67"/>
      <c r="J159" s="68"/>
      <c r="K159" s="130" t="s">
        <v>296</v>
      </c>
      <c r="L159" s="69"/>
      <c r="M159" s="79"/>
      <c r="N159" s="241">
        <v>983010.29726054019</v>
      </c>
      <c r="O159" s="179">
        <v>5.3636685229477393E-5</v>
      </c>
      <c r="P159" s="157"/>
      <c r="Q159" s="148"/>
    </row>
    <row r="160" spans="1:17" ht="15.9" customHeight="1" x14ac:dyDescent="0.3">
      <c r="A160" s="264"/>
      <c r="B160" s="40" t="s">
        <v>355</v>
      </c>
      <c r="C160" s="188">
        <v>890106278</v>
      </c>
      <c r="D160" s="75">
        <v>3681</v>
      </c>
      <c r="E160" s="125" t="s">
        <v>552</v>
      </c>
      <c r="F160" s="125" t="s">
        <v>553</v>
      </c>
      <c r="G160" s="249">
        <v>4402</v>
      </c>
      <c r="H160" s="99">
        <v>0</v>
      </c>
      <c r="I160" s="127">
        <v>0.21179999999999999</v>
      </c>
      <c r="J160" s="101">
        <v>43608</v>
      </c>
      <c r="K160" s="91">
        <v>102.44</v>
      </c>
      <c r="L160" s="92">
        <v>104.97</v>
      </c>
      <c r="M160" s="78">
        <v>1.0246973838344398</v>
      </c>
      <c r="N160" s="240">
        <v>4510.717883639204</v>
      </c>
      <c r="O160" s="178">
        <v>2.4612148617157963E-7</v>
      </c>
      <c r="P160" s="159"/>
      <c r="Q160" s="56" t="s">
        <v>297</v>
      </c>
    </row>
    <row r="161" spans="1:17" ht="15.9" customHeight="1" x14ac:dyDescent="0.3">
      <c r="A161" s="264"/>
      <c r="B161" s="202" t="s">
        <v>600</v>
      </c>
      <c r="C161" s="202"/>
      <c r="D161" s="202"/>
      <c r="E161" s="202"/>
      <c r="F161" s="202"/>
      <c r="G161" s="248">
        <v>4402</v>
      </c>
      <c r="H161" s="71">
        <v>0</v>
      </c>
      <c r="I161" s="67"/>
      <c r="J161" s="68"/>
      <c r="K161" s="130" t="s">
        <v>296</v>
      </c>
      <c r="L161" s="69"/>
      <c r="M161" s="79"/>
      <c r="N161" s="241">
        <v>4510.717883639204</v>
      </c>
      <c r="O161" s="179">
        <v>2.4612148617157963E-7</v>
      </c>
      <c r="P161" s="157"/>
      <c r="Q161" s="148"/>
    </row>
    <row r="162" spans="1:17" ht="15.9" customHeight="1" x14ac:dyDescent="0.3">
      <c r="A162" s="264"/>
      <c r="B162" s="40" t="s">
        <v>358</v>
      </c>
      <c r="C162" s="188">
        <v>860002523</v>
      </c>
      <c r="D162" s="75" t="s">
        <v>612</v>
      </c>
      <c r="E162" s="125" t="s">
        <v>609</v>
      </c>
      <c r="F162" s="125" t="s">
        <v>524</v>
      </c>
      <c r="G162" s="249">
        <v>6055231</v>
      </c>
      <c r="H162" s="99">
        <v>0</v>
      </c>
      <c r="I162" s="127">
        <v>0.21179999999999999</v>
      </c>
      <c r="J162" s="101">
        <v>43604</v>
      </c>
      <c r="K162" s="91">
        <v>102.44</v>
      </c>
      <c r="L162" s="92">
        <v>104.97</v>
      </c>
      <c r="M162" s="78">
        <v>1.0246973838344398</v>
      </c>
      <c r="N162" s="240">
        <v>6204779.3642131984</v>
      </c>
      <c r="O162" s="178">
        <v>3.3855575938941852E-4</v>
      </c>
      <c r="P162" s="159"/>
      <c r="Q162" s="56" t="s">
        <v>297</v>
      </c>
    </row>
    <row r="163" spans="1:17" ht="15.9" customHeight="1" x14ac:dyDescent="0.3">
      <c r="A163" s="264"/>
      <c r="B163" s="202" t="s">
        <v>600</v>
      </c>
      <c r="C163" s="202"/>
      <c r="D163" s="202"/>
      <c r="E163" s="202"/>
      <c r="F163" s="202"/>
      <c r="G163" s="248">
        <v>6055231</v>
      </c>
      <c r="H163" s="71">
        <v>0</v>
      </c>
      <c r="I163" s="67"/>
      <c r="J163" s="68"/>
      <c r="K163" s="130" t="s">
        <v>296</v>
      </c>
      <c r="L163" s="69"/>
      <c r="M163" s="79"/>
      <c r="N163" s="241">
        <v>6204779.3642131984</v>
      </c>
      <c r="O163" s="179">
        <v>3.3855575938941852E-4</v>
      </c>
      <c r="P163" s="157"/>
      <c r="Q163" s="148"/>
    </row>
    <row r="164" spans="1:17" ht="15.9" customHeight="1" x14ac:dyDescent="0.3">
      <c r="A164" s="264"/>
      <c r="B164" s="40" t="s">
        <v>359</v>
      </c>
      <c r="C164" s="188">
        <v>900481877</v>
      </c>
      <c r="D164" s="75">
        <v>1</v>
      </c>
      <c r="E164" s="125" t="s">
        <v>554</v>
      </c>
      <c r="F164" s="125" t="s">
        <v>506</v>
      </c>
      <c r="G164" s="249">
        <v>5637625</v>
      </c>
      <c r="H164" s="99">
        <v>0</v>
      </c>
      <c r="I164" s="127">
        <v>0.21179999999999999</v>
      </c>
      <c r="J164" s="101">
        <v>43580</v>
      </c>
      <c r="K164" s="91">
        <v>102.12</v>
      </c>
      <c r="L164" s="92">
        <v>104.97</v>
      </c>
      <c r="M164" s="78">
        <v>1.0279083431257343</v>
      </c>
      <c r="N164" s="240">
        <v>5794961.7729142178</v>
      </c>
      <c r="O164" s="178">
        <v>3.1619459266790645E-4</v>
      </c>
      <c r="P164" s="159"/>
      <c r="Q164" s="56" t="s">
        <v>297</v>
      </c>
    </row>
    <row r="165" spans="1:17" ht="15.9" customHeight="1" x14ac:dyDescent="0.3">
      <c r="A165" s="264"/>
      <c r="B165" s="202" t="s">
        <v>600</v>
      </c>
      <c r="C165" s="202"/>
      <c r="D165" s="202"/>
      <c r="E165" s="202"/>
      <c r="F165" s="202"/>
      <c r="G165" s="248">
        <v>5637625</v>
      </c>
      <c r="H165" s="71">
        <v>0</v>
      </c>
      <c r="I165" s="67"/>
      <c r="J165" s="68"/>
      <c r="K165" s="130" t="s">
        <v>296</v>
      </c>
      <c r="L165" s="69"/>
      <c r="M165" s="79"/>
      <c r="N165" s="241">
        <v>5794961.7729142178</v>
      </c>
      <c r="O165" s="179">
        <v>3.1619459266790645E-4</v>
      </c>
      <c r="P165" s="157"/>
      <c r="Q165" s="148"/>
    </row>
    <row r="166" spans="1:17" ht="15.9" customHeight="1" x14ac:dyDescent="0.3">
      <c r="A166" s="264"/>
      <c r="B166" s="40" t="s">
        <v>366</v>
      </c>
      <c r="C166" s="188">
        <v>800133691</v>
      </c>
      <c r="D166" s="75">
        <v>55121</v>
      </c>
      <c r="E166" s="125" t="s">
        <v>555</v>
      </c>
      <c r="F166" s="125" t="s">
        <v>556</v>
      </c>
      <c r="G166" s="249">
        <v>10297891</v>
      </c>
      <c r="H166" s="99">
        <v>0</v>
      </c>
      <c r="I166" s="127">
        <v>0.21179999999999999</v>
      </c>
      <c r="J166" s="101">
        <v>43587</v>
      </c>
      <c r="K166" s="91">
        <v>102.44</v>
      </c>
      <c r="L166" s="92">
        <v>104.97</v>
      </c>
      <c r="M166" s="78">
        <v>1.0246973838344398</v>
      </c>
      <c r="N166" s="240">
        <v>10552221.966712223</v>
      </c>
      <c r="O166" s="178">
        <v>5.7576834106154798E-4</v>
      </c>
      <c r="P166" s="159"/>
      <c r="Q166" s="56" t="s">
        <v>297</v>
      </c>
    </row>
    <row r="167" spans="1:17" ht="15.9" customHeight="1" x14ac:dyDescent="0.3">
      <c r="A167" s="264"/>
      <c r="B167" s="202" t="s">
        <v>600</v>
      </c>
      <c r="C167" s="202"/>
      <c r="D167" s="202"/>
      <c r="E167" s="202"/>
      <c r="F167" s="202"/>
      <c r="G167" s="248">
        <v>10297891</v>
      </c>
      <c r="H167" s="71">
        <v>0</v>
      </c>
      <c r="I167" s="67"/>
      <c r="J167" s="68"/>
      <c r="K167" s="130" t="s">
        <v>296</v>
      </c>
      <c r="L167" s="69"/>
      <c r="M167" s="79"/>
      <c r="N167" s="241">
        <v>10552221.966712223</v>
      </c>
      <c r="O167" s="179">
        <v>5.7576834106154798E-4</v>
      </c>
      <c r="P167" s="157"/>
      <c r="Q167" s="148"/>
    </row>
    <row r="168" spans="1:17" ht="15.9" customHeight="1" x14ac:dyDescent="0.3">
      <c r="A168" s="264"/>
      <c r="B168" s="40" t="s">
        <v>367</v>
      </c>
      <c r="C168" s="188">
        <v>900109577</v>
      </c>
      <c r="D168" s="75">
        <v>28381</v>
      </c>
      <c r="E168" s="125" t="s">
        <v>557</v>
      </c>
      <c r="F168" s="125" t="s">
        <v>506</v>
      </c>
      <c r="G168" s="249">
        <v>13837736</v>
      </c>
      <c r="H168" s="99">
        <v>0</v>
      </c>
      <c r="I168" s="127">
        <v>0.21179999999999999</v>
      </c>
      <c r="J168" s="101">
        <v>43591</v>
      </c>
      <c r="K168" s="91">
        <v>102.44</v>
      </c>
      <c r="L168" s="92">
        <v>104.97</v>
      </c>
      <c r="M168" s="78">
        <v>1.0246973838344398</v>
      </c>
      <c r="N168" s="240">
        <v>14179491.877391646</v>
      </c>
      <c r="O168" s="178">
        <v>7.7368563143343243E-4</v>
      </c>
      <c r="P168" s="159"/>
      <c r="Q168" s="56" t="s">
        <v>297</v>
      </c>
    </row>
    <row r="169" spans="1:17" ht="15.9" customHeight="1" x14ac:dyDescent="0.3">
      <c r="A169" s="264"/>
      <c r="B169" s="202" t="s">
        <v>600</v>
      </c>
      <c r="C169" s="202"/>
      <c r="D169" s="202"/>
      <c r="E169" s="202"/>
      <c r="F169" s="202"/>
      <c r="G169" s="248">
        <v>13837736</v>
      </c>
      <c r="H169" s="71">
        <v>0</v>
      </c>
      <c r="I169" s="67"/>
      <c r="J169" s="68"/>
      <c r="K169" s="130" t="s">
        <v>296</v>
      </c>
      <c r="L169" s="69"/>
      <c r="M169" s="79"/>
      <c r="N169" s="241">
        <v>14179491.877391646</v>
      </c>
      <c r="O169" s="179">
        <v>7.7368563143343243E-4</v>
      </c>
      <c r="P169" s="157"/>
      <c r="Q169" s="148"/>
    </row>
    <row r="170" spans="1:17" ht="15.9" customHeight="1" x14ac:dyDescent="0.3">
      <c r="A170" s="264"/>
      <c r="B170" s="40" t="s">
        <v>368</v>
      </c>
      <c r="C170" s="188">
        <v>900909716</v>
      </c>
      <c r="D170" s="75" t="s">
        <v>369</v>
      </c>
      <c r="E170" s="125" t="s">
        <v>558</v>
      </c>
      <c r="F170" s="125" t="s">
        <v>506</v>
      </c>
      <c r="G170" s="249">
        <v>253711115</v>
      </c>
      <c r="H170" s="99">
        <v>0</v>
      </c>
      <c r="I170" s="127">
        <v>0.21179999999999999</v>
      </c>
      <c r="J170" s="101">
        <v>43526</v>
      </c>
      <c r="K170" s="91">
        <v>101.62</v>
      </c>
      <c r="L170" s="92">
        <v>104.97</v>
      </c>
      <c r="M170" s="78">
        <v>1.0329659515843337</v>
      </c>
      <c r="N170" s="240">
        <v>262074943.33349732</v>
      </c>
      <c r="O170" s="178">
        <v>1.4299780257933811E-2</v>
      </c>
      <c r="P170" s="159"/>
      <c r="Q170" s="56" t="s">
        <v>297</v>
      </c>
    </row>
    <row r="171" spans="1:17" ht="15.9" customHeight="1" x14ac:dyDescent="0.3">
      <c r="A171" s="264"/>
      <c r="B171" s="202" t="s">
        <v>600</v>
      </c>
      <c r="C171" s="202"/>
      <c r="D171" s="202"/>
      <c r="E171" s="202"/>
      <c r="F171" s="202"/>
      <c r="G171" s="248">
        <v>253711115</v>
      </c>
      <c r="H171" s="71">
        <v>0</v>
      </c>
      <c r="I171" s="67"/>
      <c r="J171" s="68"/>
      <c r="K171" s="130" t="s">
        <v>296</v>
      </c>
      <c r="L171" s="69"/>
      <c r="M171" s="79"/>
      <c r="N171" s="241">
        <v>262074943.33349732</v>
      </c>
      <c r="O171" s="179">
        <v>1.4299780257933811E-2</v>
      </c>
      <c r="P171" s="157"/>
      <c r="Q171" s="148"/>
    </row>
    <row r="172" spans="1:17" ht="15.9" customHeight="1" x14ac:dyDescent="0.3">
      <c r="A172" s="264"/>
      <c r="B172" s="40" t="s">
        <v>370</v>
      </c>
      <c r="C172" s="188">
        <v>900909716</v>
      </c>
      <c r="D172" s="75" t="s">
        <v>371</v>
      </c>
      <c r="E172" s="125" t="s">
        <v>544</v>
      </c>
      <c r="F172" s="125" t="s">
        <v>506</v>
      </c>
      <c r="G172" s="249">
        <v>10196974</v>
      </c>
      <c r="H172" s="99">
        <v>0</v>
      </c>
      <c r="I172" s="127">
        <v>0.21179999999999999</v>
      </c>
      <c r="J172" s="101">
        <v>43646</v>
      </c>
      <c r="K172" s="91">
        <v>102.71</v>
      </c>
      <c r="L172" s="92">
        <v>104.97</v>
      </c>
      <c r="M172" s="78">
        <v>1.022003699737124</v>
      </c>
      <c r="N172" s="240">
        <v>10421345.15412326</v>
      </c>
      <c r="O172" s="178">
        <v>5.6862721708732884E-4</v>
      </c>
      <c r="P172" s="159"/>
      <c r="Q172" s="56" t="s">
        <v>297</v>
      </c>
    </row>
    <row r="173" spans="1:17" ht="15.9" customHeight="1" x14ac:dyDescent="0.3">
      <c r="A173" s="264"/>
      <c r="B173" s="202" t="s">
        <v>600</v>
      </c>
      <c r="C173" s="202"/>
      <c r="D173" s="202"/>
      <c r="E173" s="202"/>
      <c r="F173" s="202"/>
      <c r="G173" s="248">
        <v>10196974</v>
      </c>
      <c r="H173" s="71">
        <v>0</v>
      </c>
      <c r="I173" s="67"/>
      <c r="J173" s="68"/>
      <c r="K173" s="130" t="s">
        <v>296</v>
      </c>
      <c r="L173" s="69"/>
      <c r="M173" s="79"/>
      <c r="N173" s="241">
        <v>10421345.15412326</v>
      </c>
      <c r="O173" s="179">
        <v>5.6862721708732884E-4</v>
      </c>
      <c r="P173" s="157"/>
      <c r="Q173" s="148"/>
    </row>
    <row r="174" spans="1:17" ht="15.9" customHeight="1" x14ac:dyDescent="0.3">
      <c r="A174" s="264"/>
      <c r="B174" s="40" t="s">
        <v>372</v>
      </c>
      <c r="C174" s="188">
        <v>830063800</v>
      </c>
      <c r="D174" s="75">
        <v>152632</v>
      </c>
      <c r="E174" s="125" t="s">
        <v>559</v>
      </c>
      <c r="F174" s="125" t="s">
        <v>506</v>
      </c>
      <c r="G174" s="249">
        <v>45486387</v>
      </c>
      <c r="H174" s="99">
        <v>0</v>
      </c>
      <c r="I174" s="127">
        <v>0.21179999999999999</v>
      </c>
      <c r="J174" s="101">
        <v>43583</v>
      </c>
      <c r="K174" s="91">
        <v>102.12</v>
      </c>
      <c r="L174" s="92">
        <v>104.97</v>
      </c>
      <c r="M174" s="78">
        <v>1.0279083431257343</v>
      </c>
      <c r="N174" s="240">
        <v>46755836.695945941</v>
      </c>
      <c r="O174" s="178">
        <v>2.5511717450876488E-3</v>
      </c>
      <c r="P174" s="159"/>
      <c r="Q174" s="56" t="s">
        <v>297</v>
      </c>
    </row>
    <row r="175" spans="1:17" ht="15.9" customHeight="1" x14ac:dyDescent="0.3">
      <c r="A175" s="264"/>
      <c r="B175" s="202" t="s">
        <v>600</v>
      </c>
      <c r="C175" s="202"/>
      <c r="D175" s="202"/>
      <c r="E175" s="202"/>
      <c r="F175" s="202"/>
      <c r="G175" s="248">
        <v>45486387</v>
      </c>
      <c r="H175" s="71">
        <v>0</v>
      </c>
      <c r="I175" s="67"/>
      <c r="J175" s="68"/>
      <c r="K175" s="130" t="s">
        <v>296</v>
      </c>
      <c r="L175" s="69"/>
      <c r="M175" s="79"/>
      <c r="N175" s="241">
        <v>46755836.695945941</v>
      </c>
      <c r="O175" s="179">
        <v>2.5511717450876488E-3</v>
      </c>
      <c r="P175" s="157"/>
      <c r="Q175" s="148"/>
    </row>
    <row r="176" spans="1:17" ht="15.9" customHeight="1" x14ac:dyDescent="0.3">
      <c r="A176" s="264"/>
      <c r="B176" s="40" t="s">
        <v>373</v>
      </c>
      <c r="C176" s="188">
        <v>900478077</v>
      </c>
      <c r="D176" s="75" t="s">
        <v>374</v>
      </c>
      <c r="E176" s="125" t="s">
        <v>560</v>
      </c>
      <c r="F176" s="125" t="s">
        <v>506</v>
      </c>
      <c r="G176" s="249">
        <v>1505766</v>
      </c>
      <c r="H176" s="99">
        <v>0</v>
      </c>
      <c r="I176" s="127">
        <v>0.21179999999999999</v>
      </c>
      <c r="J176" s="101">
        <v>43646</v>
      </c>
      <c r="K176" s="91">
        <v>102.71</v>
      </c>
      <c r="L176" s="92">
        <v>104.97</v>
      </c>
      <c r="M176" s="78">
        <v>1.022003699737124</v>
      </c>
      <c r="N176" s="240">
        <v>1538898.4229383704</v>
      </c>
      <c r="O176" s="178">
        <v>8.3968001699790448E-5</v>
      </c>
      <c r="P176" s="159"/>
      <c r="Q176" s="56" t="s">
        <v>297</v>
      </c>
    </row>
    <row r="177" spans="1:17" ht="15.9" customHeight="1" x14ac:dyDescent="0.3">
      <c r="A177" s="264"/>
      <c r="B177" s="202" t="s">
        <v>600</v>
      </c>
      <c r="C177" s="202"/>
      <c r="D177" s="202"/>
      <c r="E177" s="202"/>
      <c r="F177" s="202"/>
      <c r="G177" s="248">
        <v>1505766</v>
      </c>
      <c r="H177" s="71">
        <v>0</v>
      </c>
      <c r="I177" s="67"/>
      <c r="J177" s="68"/>
      <c r="K177" s="130" t="s">
        <v>296</v>
      </c>
      <c r="L177" s="69"/>
      <c r="M177" s="79"/>
      <c r="N177" s="241">
        <v>1538898.4229383704</v>
      </c>
      <c r="O177" s="179">
        <v>8.3968001699790448E-5</v>
      </c>
      <c r="P177" s="157"/>
      <c r="Q177" s="148"/>
    </row>
    <row r="178" spans="1:17" ht="15.9" customHeight="1" x14ac:dyDescent="0.3">
      <c r="A178" s="264"/>
      <c r="B178" s="40" t="s">
        <v>379</v>
      </c>
      <c r="C178" s="188">
        <v>1130613485</v>
      </c>
      <c r="D178" s="75" t="s">
        <v>374</v>
      </c>
      <c r="E178" s="125" t="s">
        <v>561</v>
      </c>
      <c r="F178" s="125" t="s">
        <v>506</v>
      </c>
      <c r="G178" s="249">
        <v>10999888</v>
      </c>
      <c r="H178" s="99">
        <v>0</v>
      </c>
      <c r="I178" s="127">
        <v>0.21179999999999999</v>
      </c>
      <c r="J178" s="101">
        <v>43830</v>
      </c>
      <c r="K178" s="91">
        <v>103.8</v>
      </c>
      <c r="L178" s="92">
        <v>104.97</v>
      </c>
      <c r="M178" s="78">
        <v>1.011271676300578</v>
      </c>
      <c r="N178" s="240">
        <v>11123875.176878612</v>
      </c>
      <c r="O178" s="178">
        <v>6.0695985897297057E-4</v>
      </c>
      <c r="P178" s="159"/>
      <c r="Q178" s="56" t="s">
        <v>297</v>
      </c>
    </row>
    <row r="179" spans="1:17" ht="15.9" customHeight="1" x14ac:dyDescent="0.3">
      <c r="A179" s="264"/>
      <c r="B179" s="202" t="s">
        <v>600</v>
      </c>
      <c r="C179" s="202"/>
      <c r="D179" s="202"/>
      <c r="E179" s="202"/>
      <c r="F179" s="202"/>
      <c r="G179" s="248">
        <v>10999888</v>
      </c>
      <c r="H179" s="71">
        <v>0</v>
      </c>
      <c r="I179" s="67"/>
      <c r="J179" s="68"/>
      <c r="K179" s="130" t="s">
        <v>296</v>
      </c>
      <c r="L179" s="69"/>
      <c r="M179" s="79"/>
      <c r="N179" s="241">
        <v>11123875.176878612</v>
      </c>
      <c r="O179" s="179">
        <v>6.0695985897297057E-4</v>
      </c>
      <c r="P179" s="157"/>
      <c r="Q179" s="148"/>
    </row>
    <row r="180" spans="1:17" ht="15.9" customHeight="1" x14ac:dyDescent="0.3">
      <c r="A180" s="264"/>
      <c r="B180" s="40" t="s">
        <v>380</v>
      </c>
      <c r="C180" s="188">
        <v>890332834</v>
      </c>
      <c r="D180" s="75">
        <v>423669</v>
      </c>
      <c r="E180" s="125" t="s">
        <v>562</v>
      </c>
      <c r="F180" s="125" t="s">
        <v>506</v>
      </c>
      <c r="G180" s="249">
        <v>26049402</v>
      </c>
      <c r="H180" s="99">
        <v>0</v>
      </c>
      <c r="I180" s="127">
        <v>0.21179999999999999</v>
      </c>
      <c r="J180" s="101">
        <v>43595</v>
      </c>
      <c r="K180" s="91">
        <v>102.44</v>
      </c>
      <c r="L180" s="92">
        <v>104.97</v>
      </c>
      <c r="M180" s="78">
        <v>1.0246973838344398</v>
      </c>
      <c r="N180" s="240">
        <v>26692754.079851624</v>
      </c>
      <c r="O180" s="178">
        <v>1.4564555961201543E-3</v>
      </c>
      <c r="P180" s="159"/>
      <c r="Q180" s="56" t="s">
        <v>297</v>
      </c>
    </row>
    <row r="181" spans="1:17" ht="15.9" customHeight="1" x14ac:dyDescent="0.3">
      <c r="A181" s="264"/>
      <c r="B181" s="202" t="s">
        <v>600</v>
      </c>
      <c r="C181" s="202"/>
      <c r="D181" s="202"/>
      <c r="E181" s="202"/>
      <c r="F181" s="202"/>
      <c r="G181" s="248">
        <v>26049402</v>
      </c>
      <c r="H181" s="71">
        <v>0</v>
      </c>
      <c r="I181" s="67"/>
      <c r="J181" s="68"/>
      <c r="K181" s="130" t="s">
        <v>296</v>
      </c>
      <c r="L181" s="69"/>
      <c r="M181" s="79"/>
      <c r="N181" s="241">
        <v>26692754.079851624</v>
      </c>
      <c r="O181" s="179">
        <v>1.4564555961201543E-3</v>
      </c>
      <c r="P181" s="157"/>
      <c r="Q181" s="148"/>
    </row>
    <row r="182" spans="1:17" ht="15.9" customHeight="1" x14ac:dyDescent="0.3">
      <c r="A182" s="264"/>
      <c r="B182" s="40" t="s">
        <v>381</v>
      </c>
      <c r="C182" s="188">
        <v>901136595</v>
      </c>
      <c r="D182" s="75">
        <v>1341</v>
      </c>
      <c r="E182" s="125" t="s">
        <v>563</v>
      </c>
      <c r="F182" s="125" t="s">
        <v>506</v>
      </c>
      <c r="G182" s="249">
        <v>1645978</v>
      </c>
      <c r="H182" s="99">
        <v>0</v>
      </c>
      <c r="I182" s="127">
        <v>0.21179999999999999</v>
      </c>
      <c r="J182" s="101">
        <v>43707</v>
      </c>
      <c r="K182" s="91">
        <v>103.03</v>
      </c>
      <c r="L182" s="92">
        <v>104.97</v>
      </c>
      <c r="M182" s="78">
        <v>1.0188294671454916</v>
      </c>
      <c r="N182" s="240">
        <v>1676970.8886732019</v>
      </c>
      <c r="O182" s="178">
        <v>9.1501747179482121E-5</v>
      </c>
      <c r="P182" s="159"/>
      <c r="Q182" s="56" t="s">
        <v>297</v>
      </c>
    </row>
    <row r="183" spans="1:17" ht="15.9" customHeight="1" x14ac:dyDescent="0.3">
      <c r="A183" s="264"/>
      <c r="B183" s="202" t="s">
        <v>600</v>
      </c>
      <c r="C183" s="202"/>
      <c r="D183" s="202"/>
      <c r="E183" s="202"/>
      <c r="F183" s="202"/>
      <c r="G183" s="248">
        <v>1645978</v>
      </c>
      <c r="H183" s="71">
        <v>0</v>
      </c>
      <c r="I183" s="67"/>
      <c r="J183" s="68"/>
      <c r="K183" s="130" t="s">
        <v>296</v>
      </c>
      <c r="L183" s="69"/>
      <c r="M183" s="79"/>
      <c r="N183" s="241">
        <v>1676970.8886732019</v>
      </c>
      <c r="O183" s="179">
        <v>9.1501747179482121E-5</v>
      </c>
      <c r="P183" s="157"/>
      <c r="Q183" s="148"/>
    </row>
    <row r="184" spans="1:17" ht="15.9" customHeight="1" x14ac:dyDescent="0.3">
      <c r="A184" s="264"/>
      <c r="B184" s="40" t="s">
        <v>382</v>
      </c>
      <c r="C184" s="188">
        <v>800242106</v>
      </c>
      <c r="D184" s="75">
        <v>659</v>
      </c>
      <c r="E184" s="125" t="s">
        <v>564</v>
      </c>
      <c r="F184" s="125" t="s">
        <v>506</v>
      </c>
      <c r="G184" s="249">
        <v>1523200</v>
      </c>
      <c r="H184" s="99">
        <v>0</v>
      </c>
      <c r="I184" s="127">
        <v>0.21179999999999999</v>
      </c>
      <c r="J184" s="101">
        <v>43591</v>
      </c>
      <c r="K184" s="91">
        <v>102.44</v>
      </c>
      <c r="L184" s="92">
        <v>104.97</v>
      </c>
      <c r="M184" s="78">
        <v>1.0246973838344398</v>
      </c>
      <c r="N184" s="240">
        <v>1560819.0550566185</v>
      </c>
      <c r="O184" s="178">
        <v>8.5164072634382111E-5</v>
      </c>
      <c r="P184" s="159"/>
      <c r="Q184" s="56" t="s">
        <v>297</v>
      </c>
    </row>
    <row r="185" spans="1:17" ht="15.9" customHeight="1" x14ac:dyDescent="0.3">
      <c r="A185" s="264"/>
      <c r="B185" s="202" t="s">
        <v>600</v>
      </c>
      <c r="C185" s="202"/>
      <c r="D185" s="202"/>
      <c r="E185" s="202"/>
      <c r="F185" s="202"/>
      <c r="G185" s="248">
        <v>1523200</v>
      </c>
      <c r="H185" s="71">
        <v>0</v>
      </c>
      <c r="I185" s="67"/>
      <c r="J185" s="68"/>
      <c r="K185" s="130" t="s">
        <v>296</v>
      </c>
      <c r="L185" s="69"/>
      <c r="M185" s="79"/>
      <c r="N185" s="241">
        <v>1560819.0550566185</v>
      </c>
      <c r="O185" s="179">
        <v>8.5164072634382111E-5</v>
      </c>
      <c r="P185" s="157"/>
      <c r="Q185" s="148"/>
    </row>
    <row r="186" spans="1:17" ht="15.9" customHeight="1" x14ac:dyDescent="0.3">
      <c r="A186" s="264"/>
      <c r="B186" s="40" t="s">
        <v>383</v>
      </c>
      <c r="C186" s="188">
        <v>900626796</v>
      </c>
      <c r="D186" s="75" t="s">
        <v>374</v>
      </c>
      <c r="E186" s="125" t="s">
        <v>565</v>
      </c>
      <c r="F186" s="125" t="s">
        <v>506</v>
      </c>
      <c r="G186" s="249">
        <v>12187386</v>
      </c>
      <c r="H186" s="99">
        <v>0</v>
      </c>
      <c r="I186" s="127">
        <v>0.21179999999999999</v>
      </c>
      <c r="J186" s="101">
        <v>43646</v>
      </c>
      <c r="K186" s="91">
        <v>102.71</v>
      </c>
      <c r="L186" s="92">
        <v>104.97</v>
      </c>
      <c r="M186" s="78">
        <v>1.022003699737124</v>
      </c>
      <c r="N186" s="240">
        <v>12455553.582124429</v>
      </c>
      <c r="O186" s="178">
        <v>6.7962116847106538E-4</v>
      </c>
      <c r="P186" s="159"/>
      <c r="Q186" s="56" t="s">
        <v>297</v>
      </c>
    </row>
    <row r="187" spans="1:17" ht="15.9" customHeight="1" x14ac:dyDescent="0.3">
      <c r="A187" s="264"/>
      <c r="B187" s="202" t="s">
        <v>600</v>
      </c>
      <c r="C187" s="202"/>
      <c r="D187" s="202"/>
      <c r="E187" s="202"/>
      <c r="F187" s="202"/>
      <c r="G187" s="248">
        <v>12187386</v>
      </c>
      <c r="H187" s="71">
        <v>0</v>
      </c>
      <c r="I187" s="67"/>
      <c r="J187" s="68"/>
      <c r="K187" s="130" t="s">
        <v>296</v>
      </c>
      <c r="L187" s="69"/>
      <c r="M187" s="79"/>
      <c r="N187" s="241">
        <v>12455553.582124429</v>
      </c>
      <c r="O187" s="179">
        <v>6.7962116847106538E-4</v>
      </c>
      <c r="P187" s="157"/>
      <c r="Q187" s="148"/>
    </row>
    <row r="188" spans="1:17" ht="15.9" customHeight="1" x14ac:dyDescent="0.3">
      <c r="A188" s="264"/>
      <c r="B188" s="40" t="s">
        <v>386</v>
      </c>
      <c r="C188" s="188">
        <v>31155572</v>
      </c>
      <c r="D188" s="75">
        <v>6101</v>
      </c>
      <c r="E188" s="125" t="s">
        <v>566</v>
      </c>
      <c r="F188" s="125" t="s">
        <v>506</v>
      </c>
      <c r="G188" s="249">
        <v>7200818</v>
      </c>
      <c r="H188" s="99">
        <v>0</v>
      </c>
      <c r="I188" s="127">
        <v>0.21179999999999999</v>
      </c>
      <c r="J188" s="101">
        <v>43601</v>
      </c>
      <c r="K188" s="91">
        <v>102.44</v>
      </c>
      <c r="L188" s="92">
        <v>104.97</v>
      </c>
      <c r="M188" s="78">
        <v>1.0246973838344398</v>
      </c>
      <c r="N188" s="240">
        <v>7378659.3660679432</v>
      </c>
      <c r="O188" s="178">
        <v>4.0260700313745154E-4</v>
      </c>
      <c r="P188" s="159"/>
      <c r="Q188" s="56" t="s">
        <v>297</v>
      </c>
    </row>
    <row r="189" spans="1:17" ht="15.9" customHeight="1" x14ac:dyDescent="0.3">
      <c r="A189" s="264"/>
      <c r="B189" s="202" t="s">
        <v>600</v>
      </c>
      <c r="C189" s="202"/>
      <c r="D189" s="202"/>
      <c r="E189" s="202"/>
      <c r="F189" s="202"/>
      <c r="G189" s="248">
        <v>7200818</v>
      </c>
      <c r="H189" s="71">
        <v>0</v>
      </c>
      <c r="I189" s="67"/>
      <c r="J189" s="68"/>
      <c r="K189" s="130" t="s">
        <v>296</v>
      </c>
      <c r="L189" s="69"/>
      <c r="M189" s="79"/>
      <c r="N189" s="241">
        <v>7378659.3660679432</v>
      </c>
      <c r="O189" s="179">
        <v>4.0260700313745154E-4</v>
      </c>
      <c r="P189" s="157"/>
      <c r="Q189" s="148"/>
    </row>
    <row r="190" spans="1:17" ht="15.9" customHeight="1" x14ac:dyDescent="0.3">
      <c r="A190" s="264"/>
      <c r="B190" s="40" t="s">
        <v>387</v>
      </c>
      <c r="C190" s="188">
        <v>900863865</v>
      </c>
      <c r="D190" s="75">
        <v>426</v>
      </c>
      <c r="E190" s="125" t="s">
        <v>548</v>
      </c>
      <c r="F190" s="125" t="s">
        <v>506</v>
      </c>
      <c r="G190" s="249">
        <v>6129074</v>
      </c>
      <c r="H190" s="99">
        <v>0</v>
      </c>
      <c r="I190" s="127">
        <v>0.21179999999999999</v>
      </c>
      <c r="J190" s="101">
        <v>43532</v>
      </c>
      <c r="K190" s="91">
        <v>101.62</v>
      </c>
      <c r="L190" s="92">
        <v>104.97</v>
      </c>
      <c r="M190" s="78">
        <v>1.0329659515843337</v>
      </c>
      <c r="N190" s="240">
        <v>6331124.7567407982</v>
      </c>
      <c r="O190" s="178">
        <v>3.4544963228991927E-4</v>
      </c>
      <c r="P190" s="159"/>
      <c r="Q190" s="56" t="s">
        <v>297</v>
      </c>
    </row>
    <row r="191" spans="1:17" ht="15.9" customHeight="1" x14ac:dyDescent="0.3">
      <c r="A191" s="264"/>
      <c r="B191" s="202" t="s">
        <v>600</v>
      </c>
      <c r="C191" s="202"/>
      <c r="D191" s="202"/>
      <c r="E191" s="202"/>
      <c r="F191" s="202"/>
      <c r="G191" s="248">
        <v>6129074</v>
      </c>
      <c r="H191" s="71">
        <v>0</v>
      </c>
      <c r="I191" s="67"/>
      <c r="J191" s="68"/>
      <c r="K191" s="130" t="s">
        <v>296</v>
      </c>
      <c r="L191" s="69"/>
      <c r="M191" s="79"/>
      <c r="N191" s="241">
        <v>6331124.7567407982</v>
      </c>
      <c r="O191" s="179">
        <v>3.4544963228991927E-4</v>
      </c>
      <c r="P191" s="157"/>
      <c r="Q191" s="148"/>
    </row>
    <row r="192" spans="1:17" ht="15.9" customHeight="1" x14ac:dyDescent="0.3">
      <c r="A192" s="264"/>
      <c r="B192" s="40" t="s">
        <v>390</v>
      </c>
      <c r="C192" s="188">
        <v>31252684</v>
      </c>
      <c r="D192" s="75">
        <v>613</v>
      </c>
      <c r="E192" s="125" t="s">
        <v>567</v>
      </c>
      <c r="F192" s="125" t="s">
        <v>506</v>
      </c>
      <c r="G192" s="249">
        <v>850200</v>
      </c>
      <c r="H192" s="99">
        <v>0</v>
      </c>
      <c r="I192" s="127">
        <v>0.21179999999999999</v>
      </c>
      <c r="J192" s="101">
        <v>43497</v>
      </c>
      <c r="K192" s="91">
        <v>101.18</v>
      </c>
      <c r="L192" s="92">
        <v>104.97</v>
      </c>
      <c r="M192" s="78">
        <v>1.0374579956513144</v>
      </c>
      <c r="N192" s="240">
        <v>882046.78790274751</v>
      </c>
      <c r="O192" s="178">
        <v>4.8127741949657388E-5</v>
      </c>
      <c r="P192" s="159"/>
      <c r="Q192" s="56" t="s">
        <v>297</v>
      </c>
    </row>
    <row r="193" spans="1:17" ht="15.9" customHeight="1" x14ac:dyDescent="0.3">
      <c r="A193" s="264"/>
      <c r="B193" s="202" t="s">
        <v>600</v>
      </c>
      <c r="C193" s="202"/>
      <c r="D193" s="202"/>
      <c r="E193" s="202"/>
      <c r="F193" s="202"/>
      <c r="G193" s="248">
        <v>850200</v>
      </c>
      <c r="H193" s="71">
        <v>0</v>
      </c>
      <c r="I193" s="67"/>
      <c r="J193" s="68"/>
      <c r="K193" s="130" t="s">
        <v>296</v>
      </c>
      <c r="L193" s="69"/>
      <c r="M193" s="79"/>
      <c r="N193" s="241">
        <v>882046.78790274751</v>
      </c>
      <c r="O193" s="179">
        <v>4.8127741949657388E-5</v>
      </c>
      <c r="P193" s="157"/>
      <c r="Q193" s="148"/>
    </row>
    <row r="194" spans="1:17" ht="15.9" customHeight="1" x14ac:dyDescent="0.3">
      <c r="A194" s="264"/>
      <c r="B194" s="40" t="s">
        <v>394</v>
      </c>
      <c r="C194" s="188">
        <v>800165377</v>
      </c>
      <c r="D194" s="75">
        <v>933</v>
      </c>
      <c r="E194" s="125" t="s">
        <v>568</v>
      </c>
      <c r="F194" s="125" t="s">
        <v>506</v>
      </c>
      <c r="G194" s="249">
        <v>16447545</v>
      </c>
      <c r="H194" s="99">
        <v>0</v>
      </c>
      <c r="I194" s="127">
        <v>0.21179999999999999</v>
      </c>
      <c r="J194" s="101">
        <v>43556</v>
      </c>
      <c r="K194" s="91">
        <v>102.12</v>
      </c>
      <c r="L194" s="92">
        <v>104.97</v>
      </c>
      <c r="M194" s="78">
        <v>1.0279083431257343</v>
      </c>
      <c r="N194" s="240">
        <v>16906568.729435954</v>
      </c>
      <c r="O194" s="178">
        <v>9.2248505206750386E-4</v>
      </c>
      <c r="P194" s="159"/>
      <c r="Q194" s="56" t="s">
        <v>297</v>
      </c>
    </row>
    <row r="195" spans="1:17" ht="15.9" customHeight="1" x14ac:dyDescent="0.3">
      <c r="A195" s="264"/>
      <c r="B195" s="202" t="s">
        <v>600</v>
      </c>
      <c r="C195" s="202"/>
      <c r="D195" s="202"/>
      <c r="E195" s="202"/>
      <c r="F195" s="202"/>
      <c r="G195" s="248">
        <v>16447545</v>
      </c>
      <c r="H195" s="71">
        <v>0</v>
      </c>
      <c r="I195" s="67"/>
      <c r="J195" s="68"/>
      <c r="K195" s="130" t="s">
        <v>296</v>
      </c>
      <c r="L195" s="69"/>
      <c r="M195" s="79"/>
      <c r="N195" s="241">
        <v>16906568.729435954</v>
      </c>
      <c r="O195" s="179">
        <v>9.2248505206750386E-4</v>
      </c>
      <c r="P195" s="157"/>
      <c r="Q195" s="148"/>
    </row>
    <row r="196" spans="1:17" ht="15.9" customHeight="1" x14ac:dyDescent="0.3">
      <c r="A196" s="264"/>
      <c r="B196" s="40" t="s">
        <v>395</v>
      </c>
      <c r="C196" s="188">
        <v>890315104</v>
      </c>
      <c r="D196" s="75">
        <v>12172</v>
      </c>
      <c r="E196" s="125" t="s">
        <v>569</v>
      </c>
      <c r="F196" s="125" t="s">
        <v>506</v>
      </c>
      <c r="G196" s="249">
        <v>163030</v>
      </c>
      <c r="H196" s="99">
        <v>0</v>
      </c>
      <c r="I196" s="127">
        <v>0.21179999999999999</v>
      </c>
      <c r="J196" s="101">
        <v>43574</v>
      </c>
      <c r="K196" s="91">
        <v>102.12</v>
      </c>
      <c r="L196" s="92">
        <v>104.97</v>
      </c>
      <c r="M196" s="78">
        <v>1.0279083431257343</v>
      </c>
      <c r="N196" s="240">
        <v>167579.89717978847</v>
      </c>
      <c r="O196" s="178">
        <v>9.1437803051194067E-6</v>
      </c>
      <c r="P196" s="159"/>
      <c r="Q196" s="56" t="s">
        <v>297</v>
      </c>
    </row>
    <row r="197" spans="1:17" ht="15.9" customHeight="1" x14ac:dyDescent="0.3">
      <c r="A197" s="264"/>
      <c r="B197" s="202" t="s">
        <v>600</v>
      </c>
      <c r="C197" s="202"/>
      <c r="D197" s="202"/>
      <c r="E197" s="202"/>
      <c r="F197" s="202"/>
      <c r="G197" s="248">
        <v>163030</v>
      </c>
      <c r="H197" s="71">
        <v>0</v>
      </c>
      <c r="I197" s="67"/>
      <c r="J197" s="68"/>
      <c r="K197" s="130" t="s">
        <v>296</v>
      </c>
      <c r="L197" s="69"/>
      <c r="M197" s="79"/>
      <c r="N197" s="241">
        <v>167579.89717978847</v>
      </c>
      <c r="O197" s="179">
        <v>9.1437803051194067E-6</v>
      </c>
      <c r="P197" s="157"/>
      <c r="Q197" s="148"/>
    </row>
    <row r="198" spans="1:17" ht="15.9" customHeight="1" x14ac:dyDescent="0.3">
      <c r="A198" s="264"/>
      <c r="B198" s="40" t="s">
        <v>396</v>
      </c>
      <c r="C198" s="188">
        <v>16789622</v>
      </c>
      <c r="D198" s="75">
        <v>2277</v>
      </c>
      <c r="E198" s="125" t="s">
        <v>570</v>
      </c>
      <c r="F198" s="125" t="s">
        <v>553</v>
      </c>
      <c r="G198" s="249">
        <v>2289515</v>
      </c>
      <c r="H198" s="99">
        <v>0</v>
      </c>
      <c r="I198" s="127">
        <v>0.21179999999999999</v>
      </c>
      <c r="J198" s="101">
        <v>43566</v>
      </c>
      <c r="K198" s="91">
        <v>102.12</v>
      </c>
      <c r="L198" s="92">
        <v>104.97</v>
      </c>
      <c r="M198" s="78">
        <v>1.0279083431257343</v>
      </c>
      <c r="N198" s="240">
        <v>2353411.5702115158</v>
      </c>
      <c r="O198" s="178">
        <v>1.2841085791127682E-4</v>
      </c>
      <c r="P198" s="159"/>
      <c r="Q198" s="56" t="s">
        <v>297</v>
      </c>
    </row>
    <row r="199" spans="1:17" ht="15.9" customHeight="1" x14ac:dyDescent="0.3">
      <c r="A199" s="264"/>
      <c r="B199" s="202" t="s">
        <v>600</v>
      </c>
      <c r="C199" s="202"/>
      <c r="D199" s="202"/>
      <c r="E199" s="202"/>
      <c r="F199" s="202"/>
      <c r="G199" s="248">
        <v>2289515</v>
      </c>
      <c r="H199" s="71">
        <v>0</v>
      </c>
      <c r="I199" s="67"/>
      <c r="J199" s="68"/>
      <c r="K199" s="130" t="s">
        <v>296</v>
      </c>
      <c r="L199" s="69"/>
      <c r="M199" s="79"/>
      <c r="N199" s="241">
        <v>2353411.5702115158</v>
      </c>
      <c r="O199" s="179">
        <v>1.2841085791127682E-4</v>
      </c>
      <c r="P199" s="157"/>
      <c r="Q199" s="148"/>
    </row>
    <row r="200" spans="1:17" ht="15.9" customHeight="1" x14ac:dyDescent="0.3">
      <c r="A200" s="264"/>
      <c r="B200" s="40" t="s">
        <v>399</v>
      </c>
      <c r="C200" s="188">
        <v>900104945</v>
      </c>
      <c r="D200" s="75">
        <v>5107</v>
      </c>
      <c r="E200" s="125" t="s">
        <v>571</v>
      </c>
      <c r="F200" s="125" t="s">
        <v>506</v>
      </c>
      <c r="G200" s="249">
        <v>8258550</v>
      </c>
      <c r="H200" s="99">
        <v>0</v>
      </c>
      <c r="I200" s="127">
        <v>0.21179999999999999</v>
      </c>
      <c r="J200" s="101">
        <v>43567</v>
      </c>
      <c r="K200" s="91">
        <v>102.12</v>
      </c>
      <c r="L200" s="92">
        <v>104.97</v>
      </c>
      <c r="M200" s="78">
        <v>1.0279083431257343</v>
      </c>
      <c r="N200" s="240">
        <v>8489032.4471210334</v>
      </c>
      <c r="O200" s="178">
        <v>4.6319307390568532E-4</v>
      </c>
      <c r="P200" s="159"/>
      <c r="Q200" s="56" t="s">
        <v>297</v>
      </c>
    </row>
    <row r="201" spans="1:17" ht="15.9" customHeight="1" x14ac:dyDescent="0.3">
      <c r="A201" s="264"/>
      <c r="B201" s="202" t="s">
        <v>600</v>
      </c>
      <c r="C201" s="202"/>
      <c r="D201" s="202"/>
      <c r="E201" s="202"/>
      <c r="F201" s="202"/>
      <c r="G201" s="248">
        <v>8258550</v>
      </c>
      <c r="H201" s="71">
        <v>0</v>
      </c>
      <c r="I201" s="67"/>
      <c r="J201" s="68"/>
      <c r="K201" s="130" t="s">
        <v>296</v>
      </c>
      <c r="L201" s="69"/>
      <c r="M201" s="79"/>
      <c r="N201" s="241">
        <v>8489032.4471210334</v>
      </c>
      <c r="O201" s="179">
        <v>4.6319307390568532E-4</v>
      </c>
      <c r="P201" s="157"/>
      <c r="Q201" s="148"/>
    </row>
    <row r="202" spans="1:17" ht="15.9" customHeight="1" x14ac:dyDescent="0.3">
      <c r="A202" s="264"/>
      <c r="B202" s="40" t="s">
        <v>400</v>
      </c>
      <c r="C202" s="188">
        <v>805019778</v>
      </c>
      <c r="D202" s="75">
        <v>21353</v>
      </c>
      <c r="E202" s="125" t="s">
        <v>572</v>
      </c>
      <c r="F202" s="125" t="s">
        <v>506</v>
      </c>
      <c r="G202" s="249">
        <v>270000</v>
      </c>
      <c r="H202" s="99">
        <v>0</v>
      </c>
      <c r="I202" s="127">
        <v>0.21179999999999999</v>
      </c>
      <c r="J202" s="101">
        <v>43583</v>
      </c>
      <c r="K202" s="91">
        <v>102.12</v>
      </c>
      <c r="L202" s="92">
        <v>104.97</v>
      </c>
      <c r="M202" s="78">
        <v>1.0279083431257343</v>
      </c>
      <c r="N202" s="240">
        <v>277535.25264394825</v>
      </c>
      <c r="O202" s="178">
        <v>1.5143352035712688E-5</v>
      </c>
      <c r="P202" s="159"/>
      <c r="Q202" s="56" t="s">
        <v>297</v>
      </c>
    </row>
    <row r="203" spans="1:17" ht="15.9" customHeight="1" x14ac:dyDescent="0.3">
      <c r="A203" s="264"/>
      <c r="B203" s="202" t="s">
        <v>600</v>
      </c>
      <c r="C203" s="202"/>
      <c r="D203" s="202"/>
      <c r="E203" s="202"/>
      <c r="F203" s="202"/>
      <c r="G203" s="248">
        <v>270000</v>
      </c>
      <c r="H203" s="71">
        <v>0</v>
      </c>
      <c r="I203" s="67"/>
      <c r="J203" s="68"/>
      <c r="K203" s="130" t="s">
        <v>296</v>
      </c>
      <c r="L203" s="69"/>
      <c r="M203" s="79"/>
      <c r="N203" s="241">
        <v>8766567.6997649819</v>
      </c>
      <c r="O203" s="179">
        <v>4.7833642594139798E-4</v>
      </c>
      <c r="P203" s="157"/>
      <c r="Q203" s="148"/>
    </row>
    <row r="204" spans="1:17" ht="15.9" customHeight="1" x14ac:dyDescent="0.3">
      <c r="A204" s="264"/>
      <c r="B204" s="40" t="s">
        <v>401</v>
      </c>
      <c r="C204" s="188">
        <v>900338885</v>
      </c>
      <c r="D204" s="75">
        <v>118</v>
      </c>
      <c r="E204" s="125" t="s">
        <v>573</v>
      </c>
      <c r="F204" s="125" t="s">
        <v>506</v>
      </c>
      <c r="G204" s="249">
        <v>1926000</v>
      </c>
      <c r="H204" s="99">
        <v>0</v>
      </c>
      <c r="I204" s="127">
        <v>0.21179999999999999</v>
      </c>
      <c r="J204" s="101">
        <v>43518</v>
      </c>
      <c r="K204" s="91">
        <v>101.18</v>
      </c>
      <c r="L204" s="92">
        <v>104.97</v>
      </c>
      <c r="M204" s="78">
        <v>1.0374579956513144</v>
      </c>
      <c r="N204" s="240">
        <v>1998144.0996244315</v>
      </c>
      <c r="O204" s="178">
        <v>1.0902614795935089E-4</v>
      </c>
      <c r="P204" s="159"/>
      <c r="Q204" s="56" t="s">
        <v>297</v>
      </c>
    </row>
    <row r="205" spans="1:17" ht="15.9" customHeight="1" x14ac:dyDescent="0.3">
      <c r="A205" s="264"/>
      <c r="B205" s="202" t="s">
        <v>600</v>
      </c>
      <c r="C205" s="202"/>
      <c r="D205" s="202"/>
      <c r="E205" s="202"/>
      <c r="F205" s="202"/>
      <c r="G205" s="248">
        <v>1926000</v>
      </c>
      <c r="H205" s="71">
        <v>0</v>
      </c>
      <c r="I205" s="67"/>
      <c r="J205" s="68"/>
      <c r="K205" s="130" t="s">
        <v>296</v>
      </c>
      <c r="L205" s="69"/>
      <c r="M205" s="79"/>
      <c r="N205" s="241">
        <v>1998144.0996244315</v>
      </c>
      <c r="O205" s="179">
        <v>1.0902614795935089E-4</v>
      </c>
      <c r="P205" s="157"/>
      <c r="Q205" s="148"/>
    </row>
    <row r="206" spans="1:17" ht="15.9" customHeight="1" x14ac:dyDescent="0.3">
      <c r="A206" s="264"/>
      <c r="B206" s="40" t="s">
        <v>402</v>
      </c>
      <c r="C206" s="188">
        <v>900906548</v>
      </c>
      <c r="D206" s="75" t="s">
        <v>371</v>
      </c>
      <c r="E206" s="125" t="s">
        <v>574</v>
      </c>
      <c r="F206" s="125" t="s">
        <v>506</v>
      </c>
      <c r="G206" s="249">
        <v>10259995</v>
      </c>
      <c r="H206" s="99">
        <v>0</v>
      </c>
      <c r="I206" s="127">
        <v>0.21179999999999999</v>
      </c>
      <c r="J206" s="101">
        <v>43646</v>
      </c>
      <c r="K206" s="91">
        <v>102.71</v>
      </c>
      <c r="L206" s="92">
        <v>104.97</v>
      </c>
      <c r="M206" s="78">
        <v>1.022003699737124</v>
      </c>
      <c r="N206" s="240">
        <v>10485752.849284394</v>
      </c>
      <c r="O206" s="178">
        <v>5.7214153965479456E-4</v>
      </c>
      <c r="P206" s="159"/>
      <c r="Q206" s="56" t="s">
        <v>297</v>
      </c>
    </row>
    <row r="207" spans="1:17" ht="15.9" customHeight="1" x14ac:dyDescent="0.3">
      <c r="A207" s="264"/>
      <c r="B207" s="202" t="s">
        <v>600</v>
      </c>
      <c r="C207" s="202"/>
      <c r="D207" s="202"/>
      <c r="E207" s="202"/>
      <c r="F207" s="202"/>
      <c r="G207" s="248">
        <v>10259995</v>
      </c>
      <c r="H207" s="71">
        <v>0</v>
      </c>
      <c r="I207" s="67"/>
      <c r="J207" s="68"/>
      <c r="K207" s="130" t="s">
        <v>296</v>
      </c>
      <c r="L207" s="69"/>
      <c r="M207" s="79"/>
      <c r="N207" s="241">
        <v>10485752.849284394</v>
      </c>
      <c r="O207" s="179">
        <v>5.7214153965479456E-4</v>
      </c>
      <c r="P207" s="157"/>
      <c r="Q207" s="148"/>
    </row>
    <row r="208" spans="1:17" ht="15.9" customHeight="1" x14ac:dyDescent="0.3">
      <c r="A208" s="264"/>
      <c r="B208" s="40" t="s">
        <v>403</v>
      </c>
      <c r="C208" s="188">
        <v>900478077</v>
      </c>
      <c r="D208" s="75">
        <v>27267</v>
      </c>
      <c r="E208" s="125" t="s">
        <v>575</v>
      </c>
      <c r="F208" s="125" t="s">
        <v>506</v>
      </c>
      <c r="G208" s="249">
        <v>1024786</v>
      </c>
      <c r="H208" s="99">
        <v>0</v>
      </c>
      <c r="I208" s="127">
        <v>0.21179999999999999</v>
      </c>
      <c r="J208" s="101">
        <v>43600</v>
      </c>
      <c r="K208" s="91">
        <v>102.44</v>
      </c>
      <c r="L208" s="92">
        <v>104.97</v>
      </c>
      <c r="M208" s="78">
        <v>1.0246973838344398</v>
      </c>
      <c r="N208" s="240">
        <v>1050095.5331901603</v>
      </c>
      <c r="O208" s="178">
        <v>5.7297104345258613E-5</v>
      </c>
      <c r="P208" s="159"/>
      <c r="Q208" s="56" t="s">
        <v>297</v>
      </c>
    </row>
    <row r="209" spans="1:17" ht="15.9" customHeight="1" x14ac:dyDescent="0.3">
      <c r="A209" s="264"/>
      <c r="B209" s="202" t="s">
        <v>600</v>
      </c>
      <c r="C209" s="202"/>
      <c r="D209" s="202"/>
      <c r="E209" s="202"/>
      <c r="F209" s="202"/>
      <c r="G209" s="248">
        <v>1024786</v>
      </c>
      <c r="H209" s="71">
        <v>0</v>
      </c>
      <c r="I209" s="67"/>
      <c r="J209" s="68"/>
      <c r="K209" s="130" t="s">
        <v>296</v>
      </c>
      <c r="L209" s="69"/>
      <c r="M209" s="79"/>
      <c r="N209" s="241">
        <v>1050095.5331901603</v>
      </c>
      <c r="O209" s="179">
        <v>5.7297104345258613E-5</v>
      </c>
      <c r="P209" s="157"/>
      <c r="Q209" s="148"/>
    </row>
    <row r="210" spans="1:17" ht="15.9" customHeight="1" x14ac:dyDescent="0.3">
      <c r="A210" s="264"/>
      <c r="B210" s="40" t="s">
        <v>404</v>
      </c>
      <c r="C210" s="188">
        <v>809002625</v>
      </c>
      <c r="D210" s="75">
        <v>56391</v>
      </c>
      <c r="E210" s="125" t="s">
        <v>572</v>
      </c>
      <c r="F210" s="125" t="s">
        <v>506</v>
      </c>
      <c r="G210" s="249">
        <v>4735074</v>
      </c>
      <c r="H210" s="99">
        <v>0</v>
      </c>
      <c r="I210" s="127">
        <v>0.21179999999999999</v>
      </c>
      <c r="J210" s="101">
        <v>43577</v>
      </c>
      <c r="K210" s="91">
        <v>102.12</v>
      </c>
      <c r="L210" s="92">
        <v>104.97</v>
      </c>
      <c r="M210" s="78">
        <v>1.0279083431257343</v>
      </c>
      <c r="N210" s="240">
        <v>4867222.0699177431</v>
      </c>
      <c r="O210" s="166">
        <v>2.6557367591537121E-4</v>
      </c>
      <c r="P210" s="159"/>
      <c r="Q210" s="56" t="s">
        <v>297</v>
      </c>
    </row>
    <row r="211" spans="1:17" ht="15.9" customHeight="1" x14ac:dyDescent="0.3">
      <c r="A211" s="264"/>
      <c r="B211" s="202" t="s">
        <v>600</v>
      </c>
      <c r="C211" s="202"/>
      <c r="D211" s="202"/>
      <c r="E211" s="202"/>
      <c r="F211" s="202"/>
      <c r="G211" s="248">
        <v>4735074</v>
      </c>
      <c r="H211" s="71">
        <v>0</v>
      </c>
      <c r="I211" s="67"/>
      <c r="J211" s="68"/>
      <c r="K211" s="130" t="s">
        <v>296</v>
      </c>
      <c r="L211" s="69"/>
      <c r="M211" s="79"/>
      <c r="N211" s="241">
        <v>5917317.6031079032</v>
      </c>
      <c r="O211" s="179">
        <v>3.2287078026062982E-4</v>
      </c>
      <c r="P211" s="157"/>
      <c r="Q211" s="148"/>
    </row>
    <row r="212" spans="1:17" ht="15.9" customHeight="1" x14ac:dyDescent="0.3">
      <c r="A212" s="264"/>
      <c r="B212" s="40" t="s">
        <v>415</v>
      </c>
      <c r="C212" s="188">
        <v>1130666616</v>
      </c>
      <c r="D212" s="75">
        <v>90</v>
      </c>
      <c r="E212" s="125" t="s">
        <v>576</v>
      </c>
      <c r="F212" s="125" t="s">
        <v>506</v>
      </c>
      <c r="G212" s="249">
        <v>16393613</v>
      </c>
      <c r="H212" s="99">
        <v>0</v>
      </c>
      <c r="I212" s="127">
        <v>0.21179999999999999</v>
      </c>
      <c r="J212" s="101">
        <v>43545</v>
      </c>
      <c r="K212" s="91">
        <v>101.62</v>
      </c>
      <c r="L212" s="92">
        <v>104.97</v>
      </c>
      <c r="M212" s="78">
        <v>1.0329659515843337</v>
      </c>
      <c r="N212" s="240">
        <v>16934044.052450303</v>
      </c>
      <c r="O212" s="166">
        <v>9.2398420752518896E-4</v>
      </c>
      <c r="P212" s="159"/>
      <c r="Q212" s="56" t="s">
        <v>297</v>
      </c>
    </row>
    <row r="213" spans="1:17" ht="15.9" customHeight="1" x14ac:dyDescent="0.3">
      <c r="A213" s="264"/>
      <c r="B213" s="202" t="s">
        <v>600</v>
      </c>
      <c r="C213" s="202"/>
      <c r="D213" s="202"/>
      <c r="E213" s="202"/>
      <c r="F213" s="202"/>
      <c r="G213" s="248">
        <v>16393613</v>
      </c>
      <c r="H213" s="71">
        <v>0</v>
      </c>
      <c r="I213" s="67"/>
      <c r="J213" s="68"/>
      <c r="K213" s="130" t="s">
        <v>296</v>
      </c>
      <c r="L213" s="69"/>
      <c r="M213" s="79"/>
      <c r="N213" s="241">
        <v>16934044.052450303</v>
      </c>
      <c r="O213" s="179">
        <v>9.2398420752518896E-4</v>
      </c>
      <c r="P213" s="157"/>
      <c r="Q213" s="148"/>
    </row>
    <row r="214" spans="1:17" ht="15.9" customHeight="1" x14ac:dyDescent="0.3">
      <c r="A214" s="264"/>
      <c r="B214" s="40" t="s">
        <v>416</v>
      </c>
      <c r="C214" s="188">
        <v>14636632</v>
      </c>
      <c r="D214" s="75" t="s">
        <v>371</v>
      </c>
      <c r="E214" s="125" t="s">
        <v>577</v>
      </c>
      <c r="F214" s="125" t="s">
        <v>506</v>
      </c>
      <c r="G214" s="249">
        <v>9589612</v>
      </c>
      <c r="H214" s="99">
        <v>0</v>
      </c>
      <c r="I214" s="127">
        <v>0.21179999999999999</v>
      </c>
      <c r="J214" s="101">
        <v>43646</v>
      </c>
      <c r="K214" s="91">
        <v>102.71</v>
      </c>
      <c r="L214" s="92">
        <v>104.97</v>
      </c>
      <c r="M214" s="78">
        <v>1.022003699737124</v>
      </c>
      <c r="N214" s="240">
        <v>9800618.9430435207</v>
      </c>
      <c r="O214" s="166">
        <v>5.3475809436282309E-4</v>
      </c>
      <c r="P214" s="159"/>
      <c r="Q214" s="56" t="s">
        <v>297</v>
      </c>
    </row>
    <row r="215" spans="1:17" ht="15.9" customHeight="1" x14ac:dyDescent="0.3">
      <c r="A215" s="264"/>
      <c r="B215" s="202" t="s">
        <v>600</v>
      </c>
      <c r="C215" s="202"/>
      <c r="D215" s="202"/>
      <c r="E215" s="202"/>
      <c r="F215" s="202"/>
      <c r="G215" s="248">
        <v>9589612</v>
      </c>
      <c r="H215" s="71">
        <v>0</v>
      </c>
      <c r="I215" s="67"/>
      <c r="J215" s="68"/>
      <c r="K215" s="130" t="s">
        <v>296</v>
      </c>
      <c r="L215" s="69"/>
      <c r="M215" s="79"/>
      <c r="N215" s="241">
        <v>9800618.9430435207</v>
      </c>
      <c r="O215" s="179">
        <v>5.3475809436282309E-4</v>
      </c>
      <c r="P215" s="157"/>
      <c r="Q215" s="148"/>
    </row>
    <row r="216" spans="1:17" ht="15.9" customHeight="1" x14ac:dyDescent="0.3">
      <c r="A216" s="264"/>
      <c r="B216" s="40" t="s">
        <v>419</v>
      </c>
      <c r="C216" s="188">
        <v>94529829</v>
      </c>
      <c r="D216" s="75">
        <v>117</v>
      </c>
      <c r="E216" s="125" t="s">
        <v>578</v>
      </c>
      <c r="F216" s="125" t="s">
        <v>506</v>
      </c>
      <c r="G216" s="249">
        <v>31359276</v>
      </c>
      <c r="H216" s="99">
        <v>0</v>
      </c>
      <c r="I216" s="127">
        <v>0.21179999999999999</v>
      </c>
      <c r="J216" s="101">
        <v>43571</v>
      </c>
      <c r="K216" s="91">
        <v>102.12</v>
      </c>
      <c r="L216" s="92">
        <v>104.97</v>
      </c>
      <c r="M216" s="78">
        <v>1.0279083431257343</v>
      </c>
      <c r="N216" s="240">
        <v>32234461.434782606</v>
      </c>
      <c r="O216" s="166">
        <v>1.7588316890854671E-3</v>
      </c>
      <c r="P216" s="159"/>
      <c r="Q216" s="56" t="s">
        <v>297</v>
      </c>
    </row>
    <row r="217" spans="1:17" ht="15.9" customHeight="1" x14ac:dyDescent="0.3">
      <c r="A217" s="264"/>
      <c r="B217" s="202" t="s">
        <v>600</v>
      </c>
      <c r="C217" s="202"/>
      <c r="D217" s="202"/>
      <c r="E217" s="202"/>
      <c r="F217" s="202"/>
      <c r="G217" s="248">
        <v>31359276</v>
      </c>
      <c r="H217" s="71">
        <v>0</v>
      </c>
      <c r="I217" s="67"/>
      <c r="J217" s="68"/>
      <c r="K217" s="130" t="s">
        <v>296</v>
      </c>
      <c r="L217" s="69"/>
      <c r="M217" s="79"/>
      <c r="N217" s="241">
        <v>32234461.434782606</v>
      </c>
      <c r="O217" s="179">
        <v>1.7588316890854671E-3</v>
      </c>
      <c r="P217" s="157"/>
      <c r="Q217" s="148"/>
    </row>
    <row r="218" spans="1:17" ht="15.9" customHeight="1" x14ac:dyDescent="0.3">
      <c r="A218" s="264"/>
      <c r="B218" s="40" t="s">
        <v>420</v>
      </c>
      <c r="C218" s="188">
        <v>79526140</v>
      </c>
      <c r="D218" s="75" t="s">
        <v>421</v>
      </c>
      <c r="E218" s="125" t="s">
        <v>548</v>
      </c>
      <c r="F218" s="125" t="s">
        <v>506</v>
      </c>
      <c r="G218" s="249">
        <v>6602492</v>
      </c>
      <c r="H218" s="99">
        <v>0</v>
      </c>
      <c r="I218" s="127">
        <v>0.21179999999999999</v>
      </c>
      <c r="J218" s="101">
        <v>43595</v>
      </c>
      <c r="K218" s="91">
        <v>102.44</v>
      </c>
      <c r="L218" s="92">
        <v>104.97</v>
      </c>
      <c r="M218" s="78">
        <v>1.0246973838344398</v>
      </c>
      <c r="N218" s="240">
        <v>6765556.2791878181</v>
      </c>
      <c r="O218" s="166">
        <v>3.6915382632348142E-4</v>
      </c>
      <c r="P218" s="159"/>
      <c r="Q218" s="56" t="s">
        <v>297</v>
      </c>
    </row>
    <row r="219" spans="1:17" ht="15.9" customHeight="1" x14ac:dyDescent="0.3">
      <c r="A219" s="264"/>
      <c r="B219" s="202" t="s">
        <v>600</v>
      </c>
      <c r="C219" s="202"/>
      <c r="D219" s="202"/>
      <c r="E219" s="202"/>
      <c r="F219" s="202"/>
      <c r="G219" s="248">
        <v>6602492</v>
      </c>
      <c r="H219" s="71">
        <v>0</v>
      </c>
      <c r="I219" s="67"/>
      <c r="J219" s="68"/>
      <c r="K219" s="130" t="s">
        <v>296</v>
      </c>
      <c r="L219" s="69"/>
      <c r="M219" s="79"/>
      <c r="N219" s="241">
        <v>6765556.2791878181</v>
      </c>
      <c r="O219" s="179">
        <v>3.6915382632348142E-4</v>
      </c>
      <c r="P219" s="157"/>
      <c r="Q219" s="148"/>
    </row>
    <row r="220" spans="1:17" ht="15.9" customHeight="1" x14ac:dyDescent="0.3">
      <c r="A220" s="264"/>
      <c r="B220" s="40" t="s">
        <v>432</v>
      </c>
      <c r="C220" s="188">
        <v>900990166</v>
      </c>
      <c r="D220" s="75">
        <v>534</v>
      </c>
      <c r="E220" s="125" t="s">
        <v>579</v>
      </c>
      <c r="F220" s="125" t="s">
        <v>506</v>
      </c>
      <c r="G220" s="249">
        <v>18351140</v>
      </c>
      <c r="H220" s="99">
        <v>0</v>
      </c>
      <c r="I220" s="127">
        <v>0.21179999999999999</v>
      </c>
      <c r="J220" s="101">
        <v>43542</v>
      </c>
      <c r="K220" s="91">
        <v>101.62</v>
      </c>
      <c r="L220" s="92">
        <v>104.97</v>
      </c>
      <c r="M220" s="78">
        <v>1.0329659515843337</v>
      </c>
      <c r="N220" s="240">
        <v>18956102.792757329</v>
      </c>
      <c r="O220" s="166">
        <v>1.0343152269169582E-3</v>
      </c>
      <c r="P220" s="159"/>
      <c r="Q220" s="56" t="s">
        <v>297</v>
      </c>
    </row>
    <row r="221" spans="1:17" ht="15" customHeight="1" x14ac:dyDescent="0.3">
      <c r="A221" s="264"/>
      <c r="B221" s="202" t="s">
        <v>600</v>
      </c>
      <c r="C221" s="202"/>
      <c r="D221" s="202"/>
      <c r="E221" s="202"/>
      <c r="F221" s="202"/>
      <c r="G221" s="248">
        <v>18351140</v>
      </c>
      <c r="H221" s="71">
        <v>0</v>
      </c>
      <c r="I221" s="67"/>
      <c r="J221" s="68"/>
      <c r="K221" s="130" t="s">
        <v>296</v>
      </c>
      <c r="L221" s="69"/>
      <c r="M221" s="79"/>
      <c r="N221" s="241">
        <v>18956102.792757329</v>
      </c>
      <c r="O221" s="179">
        <v>1.0343152269169582E-3</v>
      </c>
      <c r="P221" s="157"/>
      <c r="Q221" s="148"/>
    </row>
    <row r="222" spans="1:17" ht="15" customHeight="1" x14ac:dyDescent="0.3">
      <c r="A222" s="264"/>
      <c r="B222" s="40" t="s">
        <v>433</v>
      </c>
      <c r="C222" s="188">
        <v>900415580</v>
      </c>
      <c r="D222" s="75">
        <v>3430</v>
      </c>
      <c r="E222" s="125" t="s">
        <v>580</v>
      </c>
      <c r="F222" s="125" t="s">
        <v>506</v>
      </c>
      <c r="G222" s="249">
        <v>2549570</v>
      </c>
      <c r="H222" s="99">
        <v>0</v>
      </c>
      <c r="I222" s="127">
        <v>0.21179999999999999</v>
      </c>
      <c r="J222" s="101">
        <v>43567</v>
      </c>
      <c r="K222" s="91">
        <v>102.12</v>
      </c>
      <c r="L222" s="92">
        <v>104.97</v>
      </c>
      <c r="M222" s="78">
        <v>1.0279083431257343</v>
      </c>
      <c r="N222" s="240">
        <v>2620724.2743830783</v>
      </c>
      <c r="O222" s="166">
        <v>1.4299642981367407E-4</v>
      </c>
      <c r="P222" s="159"/>
      <c r="Q222" s="56" t="s">
        <v>297</v>
      </c>
    </row>
    <row r="223" spans="1:17" ht="15.9" customHeight="1" x14ac:dyDescent="0.3">
      <c r="A223" s="264"/>
      <c r="B223" s="202" t="s">
        <v>600</v>
      </c>
      <c r="C223" s="202"/>
      <c r="D223" s="202"/>
      <c r="E223" s="202"/>
      <c r="F223" s="202"/>
      <c r="G223" s="248">
        <v>2549570</v>
      </c>
      <c r="H223" s="71">
        <v>0</v>
      </c>
      <c r="I223" s="67"/>
      <c r="J223" s="68"/>
      <c r="K223" s="130" t="s">
        <v>296</v>
      </c>
      <c r="L223" s="69"/>
      <c r="M223" s="79"/>
      <c r="N223" s="241">
        <v>2620724.2743830783</v>
      </c>
      <c r="O223" s="179">
        <v>1.4299642981367407E-4</v>
      </c>
      <c r="P223" s="157"/>
      <c r="Q223" s="148"/>
    </row>
    <row r="224" spans="1:17" ht="15.9" customHeight="1" x14ac:dyDescent="0.3">
      <c r="A224" s="264"/>
      <c r="B224" s="40" t="s">
        <v>446</v>
      </c>
      <c r="C224" s="188">
        <v>1130599336</v>
      </c>
      <c r="D224" s="75">
        <v>3</v>
      </c>
      <c r="E224" s="125" t="s">
        <v>581</v>
      </c>
      <c r="F224" s="125" t="s">
        <v>506</v>
      </c>
      <c r="G224" s="249">
        <v>1600000</v>
      </c>
      <c r="H224" s="99">
        <v>0</v>
      </c>
      <c r="I224" s="127">
        <v>0.21179999999999999</v>
      </c>
      <c r="J224" s="101">
        <v>43600</v>
      </c>
      <c r="K224" s="91">
        <v>102.44</v>
      </c>
      <c r="L224" s="92">
        <v>104.97</v>
      </c>
      <c r="M224" s="78">
        <v>1.0246973838344398</v>
      </c>
      <c r="N224" s="240">
        <v>1639515.8141351037</v>
      </c>
      <c r="O224" s="166">
        <v>8.945805948989719E-5</v>
      </c>
      <c r="P224" s="159"/>
      <c r="Q224" s="56" t="s">
        <v>297</v>
      </c>
    </row>
    <row r="225" spans="1:17" ht="15.9" customHeight="1" x14ac:dyDescent="0.3">
      <c r="A225" s="264"/>
      <c r="B225" s="202" t="s">
        <v>600</v>
      </c>
      <c r="C225" s="202"/>
      <c r="D225" s="202"/>
      <c r="E225" s="202"/>
      <c r="F225" s="202"/>
      <c r="G225" s="248">
        <v>1600000</v>
      </c>
      <c r="H225" s="71">
        <v>0</v>
      </c>
      <c r="I225" s="67"/>
      <c r="J225" s="68"/>
      <c r="K225" s="130" t="s">
        <v>296</v>
      </c>
      <c r="L225" s="69"/>
      <c r="M225" s="79"/>
      <c r="N225" s="241">
        <v>1639515.8141351037</v>
      </c>
      <c r="O225" s="179">
        <v>8.945805948989719E-5</v>
      </c>
      <c r="P225" s="157"/>
      <c r="Q225" s="148"/>
    </row>
    <row r="226" spans="1:17" ht="15.9" customHeight="1" x14ac:dyDescent="0.3">
      <c r="A226" s="264"/>
      <c r="B226" s="40" t="s">
        <v>447</v>
      </c>
      <c r="C226" s="188">
        <v>31885642</v>
      </c>
      <c r="D226" s="75">
        <v>674</v>
      </c>
      <c r="E226" s="125" t="s">
        <v>582</v>
      </c>
      <c r="F226" s="125" t="s">
        <v>506</v>
      </c>
      <c r="G226" s="249">
        <v>2591989</v>
      </c>
      <c r="H226" s="99">
        <v>0</v>
      </c>
      <c r="I226" s="127">
        <v>0.21179999999999999</v>
      </c>
      <c r="J226" s="101">
        <v>43547</v>
      </c>
      <c r="K226" s="91">
        <v>101.62</v>
      </c>
      <c r="L226" s="92">
        <v>104.97</v>
      </c>
      <c r="M226" s="78">
        <v>1.0329659515843337</v>
      </c>
      <c r="N226" s="240">
        <v>2677436.3838811256</v>
      </c>
      <c r="O226" s="166">
        <v>1.4609085270458728E-4</v>
      </c>
      <c r="P226" s="159"/>
      <c r="Q226" s="56" t="s">
        <v>297</v>
      </c>
    </row>
    <row r="227" spans="1:17" ht="15.9" customHeight="1" x14ac:dyDescent="0.3">
      <c r="A227" s="264"/>
      <c r="B227" s="202" t="s">
        <v>600</v>
      </c>
      <c r="C227" s="202"/>
      <c r="D227" s="202"/>
      <c r="E227" s="202"/>
      <c r="F227" s="202"/>
      <c r="G227" s="248">
        <v>2591989</v>
      </c>
      <c r="H227" s="71">
        <v>0</v>
      </c>
      <c r="I227" s="67"/>
      <c r="J227" s="68"/>
      <c r="K227" s="130" t="s">
        <v>296</v>
      </c>
      <c r="L227" s="69"/>
      <c r="M227" s="79"/>
      <c r="N227" s="241">
        <v>2677436.3838811256</v>
      </c>
      <c r="O227" s="179">
        <v>1.4609085270458728E-4</v>
      </c>
      <c r="P227" s="157"/>
      <c r="Q227" s="148"/>
    </row>
    <row r="228" spans="1:17" ht="15.9" customHeight="1" x14ac:dyDescent="0.3">
      <c r="A228" s="264"/>
      <c r="B228" s="40" t="s">
        <v>448</v>
      </c>
      <c r="C228" s="188">
        <v>31286458</v>
      </c>
      <c r="D228" s="75" t="s">
        <v>449</v>
      </c>
      <c r="E228" s="125" t="s">
        <v>583</v>
      </c>
      <c r="F228" s="125" t="s">
        <v>506</v>
      </c>
      <c r="G228" s="249">
        <v>3000000</v>
      </c>
      <c r="H228" s="99">
        <v>0</v>
      </c>
      <c r="I228" s="127">
        <v>0.21179999999999999</v>
      </c>
      <c r="J228" s="101">
        <v>43343</v>
      </c>
      <c r="K228" s="91">
        <v>99.3</v>
      </c>
      <c r="L228" s="92">
        <v>104.97</v>
      </c>
      <c r="M228" s="78">
        <v>1.0570996978851963</v>
      </c>
      <c r="N228" s="240">
        <v>3171299.093655589</v>
      </c>
      <c r="O228" s="166">
        <v>1.730378325933736E-4</v>
      </c>
      <c r="P228" s="159"/>
      <c r="Q228" s="56" t="s">
        <v>297</v>
      </c>
    </row>
    <row r="229" spans="1:17" ht="15.9" customHeight="1" x14ac:dyDescent="0.3">
      <c r="A229" s="264"/>
      <c r="B229" s="202" t="s">
        <v>600</v>
      </c>
      <c r="C229" s="202"/>
      <c r="D229" s="202"/>
      <c r="E229" s="202"/>
      <c r="F229" s="202"/>
      <c r="G229" s="248">
        <v>3000000</v>
      </c>
      <c r="H229" s="71">
        <v>0</v>
      </c>
      <c r="I229" s="67"/>
      <c r="J229" s="68"/>
      <c r="K229" s="130" t="s">
        <v>296</v>
      </c>
      <c r="L229" s="69"/>
      <c r="M229" s="79"/>
      <c r="N229" s="241">
        <v>3171299.093655589</v>
      </c>
      <c r="O229" s="179">
        <v>1.730378325933736E-4</v>
      </c>
      <c r="P229" s="157"/>
      <c r="Q229" s="148"/>
    </row>
    <row r="230" spans="1:17" ht="15.9" customHeight="1" x14ac:dyDescent="0.3">
      <c r="A230" s="264"/>
      <c r="B230" s="40" t="s">
        <v>452</v>
      </c>
      <c r="C230" s="188">
        <v>901079758</v>
      </c>
      <c r="D230" s="75" t="s">
        <v>374</v>
      </c>
      <c r="E230" s="125" t="s">
        <v>584</v>
      </c>
      <c r="F230" s="125" t="s">
        <v>506</v>
      </c>
      <c r="G230" s="249">
        <v>9000000</v>
      </c>
      <c r="H230" s="99">
        <v>0</v>
      </c>
      <c r="I230" s="127">
        <v>0.21179999999999999</v>
      </c>
      <c r="J230" s="101">
        <v>43677</v>
      </c>
      <c r="K230" s="91">
        <v>102.94</v>
      </c>
      <c r="L230" s="92">
        <v>104.97</v>
      </c>
      <c r="M230" s="78">
        <v>1.0197202253740043</v>
      </c>
      <c r="N230" s="240">
        <v>9177482.0283660386</v>
      </c>
      <c r="O230" s="166">
        <v>5.0075743471503784E-4</v>
      </c>
      <c r="P230" s="159"/>
      <c r="Q230" s="56" t="s">
        <v>297</v>
      </c>
    </row>
    <row r="231" spans="1:17" ht="15.9" customHeight="1" x14ac:dyDescent="0.3">
      <c r="A231" s="264"/>
      <c r="B231" s="202" t="s">
        <v>600</v>
      </c>
      <c r="C231" s="202"/>
      <c r="D231" s="202"/>
      <c r="E231" s="202"/>
      <c r="F231" s="202"/>
      <c r="G231" s="248">
        <v>9000000</v>
      </c>
      <c r="H231" s="71">
        <v>0</v>
      </c>
      <c r="I231" s="67"/>
      <c r="J231" s="68"/>
      <c r="K231" s="130" t="s">
        <v>296</v>
      </c>
      <c r="L231" s="69"/>
      <c r="M231" s="79"/>
      <c r="N231" s="241">
        <v>9177482.0283660386</v>
      </c>
      <c r="O231" s="179">
        <v>5.0075743471503784E-4</v>
      </c>
      <c r="P231" s="157"/>
      <c r="Q231" s="148"/>
    </row>
    <row r="232" spans="1:17" ht="15.9" customHeight="1" x14ac:dyDescent="0.3">
      <c r="A232" s="264"/>
      <c r="B232" s="40" t="s">
        <v>457</v>
      </c>
      <c r="C232" s="188">
        <v>901207031</v>
      </c>
      <c r="D232" s="75">
        <v>61</v>
      </c>
      <c r="E232" s="125" t="s">
        <v>585</v>
      </c>
      <c r="F232" s="125" t="s">
        <v>506</v>
      </c>
      <c r="G232" s="249">
        <v>414120</v>
      </c>
      <c r="H232" s="99">
        <v>0</v>
      </c>
      <c r="I232" s="127">
        <v>0.21179999999999999</v>
      </c>
      <c r="J232" s="101">
        <v>43624</v>
      </c>
      <c r="K232" s="91">
        <v>102.71</v>
      </c>
      <c r="L232" s="92">
        <v>104.97</v>
      </c>
      <c r="M232" s="78">
        <v>1.022003699737124</v>
      </c>
      <c r="N232" s="240">
        <v>423232.17213513778</v>
      </c>
      <c r="O232" s="166">
        <v>2.309311597148376E-5</v>
      </c>
      <c r="P232" s="159"/>
      <c r="Q232" s="56" t="s">
        <v>297</v>
      </c>
    </row>
    <row r="233" spans="1:17" ht="15.9" customHeight="1" x14ac:dyDescent="0.3">
      <c r="A233" s="264"/>
      <c r="B233" s="202" t="s">
        <v>600</v>
      </c>
      <c r="C233" s="202"/>
      <c r="D233" s="202"/>
      <c r="E233" s="202"/>
      <c r="F233" s="202"/>
      <c r="G233" s="248">
        <v>414120</v>
      </c>
      <c r="H233" s="71">
        <v>0</v>
      </c>
      <c r="I233" s="67"/>
      <c r="J233" s="68"/>
      <c r="K233" s="130" t="s">
        <v>296</v>
      </c>
      <c r="L233" s="69"/>
      <c r="M233" s="79"/>
      <c r="N233" s="241">
        <v>423232.17213513778</v>
      </c>
      <c r="O233" s="179">
        <v>2.309311597148376E-5</v>
      </c>
      <c r="P233" s="157"/>
      <c r="Q233" s="148"/>
    </row>
    <row r="234" spans="1:17" ht="15.9" customHeight="1" x14ac:dyDescent="0.3">
      <c r="A234" s="264"/>
      <c r="B234" s="40" t="s">
        <v>458</v>
      </c>
      <c r="C234" s="188">
        <v>900064086</v>
      </c>
      <c r="D234" s="75">
        <v>2048</v>
      </c>
      <c r="E234" s="125" t="s">
        <v>586</v>
      </c>
      <c r="F234" s="125" t="s">
        <v>506</v>
      </c>
      <c r="G234" s="249">
        <v>7521000</v>
      </c>
      <c r="H234" s="99">
        <v>0</v>
      </c>
      <c r="I234" s="127">
        <v>0.21179999999999999</v>
      </c>
      <c r="J234" s="101">
        <v>43394</v>
      </c>
      <c r="K234" s="91">
        <v>99.59</v>
      </c>
      <c r="L234" s="92">
        <v>104.97</v>
      </c>
      <c r="M234" s="78">
        <v>1.0540214881012149</v>
      </c>
      <c r="N234" s="240">
        <v>7927295.6120092375</v>
      </c>
      <c r="O234" s="166">
        <v>4.3254263017110807E-4</v>
      </c>
      <c r="P234" s="159"/>
      <c r="Q234" s="56" t="s">
        <v>297</v>
      </c>
    </row>
    <row r="235" spans="1:17" ht="15.9" customHeight="1" x14ac:dyDescent="0.3">
      <c r="A235" s="264"/>
      <c r="B235" s="202" t="s">
        <v>600</v>
      </c>
      <c r="C235" s="202"/>
      <c r="D235" s="202"/>
      <c r="E235" s="202"/>
      <c r="F235" s="202"/>
      <c r="G235" s="248">
        <v>7521000</v>
      </c>
      <c r="H235" s="71">
        <v>0</v>
      </c>
      <c r="I235" s="67"/>
      <c r="J235" s="68"/>
      <c r="K235" s="130" t="s">
        <v>296</v>
      </c>
      <c r="L235" s="69"/>
      <c r="M235" s="79"/>
      <c r="N235" s="241">
        <v>7927295.6120092375</v>
      </c>
      <c r="O235" s="179">
        <v>4.3254263017110807E-4</v>
      </c>
      <c r="P235" s="157"/>
      <c r="Q235" s="148"/>
    </row>
    <row r="236" spans="1:17" ht="15.9" customHeight="1" x14ac:dyDescent="0.3">
      <c r="A236" s="264"/>
      <c r="B236" s="40" t="s">
        <v>461</v>
      </c>
      <c r="C236" s="188">
        <v>25271473</v>
      </c>
      <c r="D236" s="75">
        <v>24</v>
      </c>
      <c r="E236" s="125" t="s">
        <v>587</v>
      </c>
      <c r="F236" s="125" t="s">
        <v>506</v>
      </c>
      <c r="G236" s="249">
        <v>580000</v>
      </c>
      <c r="H236" s="99">
        <v>0</v>
      </c>
      <c r="I236" s="127">
        <v>0.21179999999999999</v>
      </c>
      <c r="J236" s="101">
        <v>43539</v>
      </c>
      <c r="K236" s="91">
        <v>101.62</v>
      </c>
      <c r="L236" s="92">
        <v>104.97</v>
      </c>
      <c r="M236" s="78">
        <v>1.0329659515843337</v>
      </c>
      <c r="N236" s="240">
        <v>599120.25191891356</v>
      </c>
      <c r="O236" s="178">
        <v>3.2690221512769004E-5</v>
      </c>
      <c r="P236" s="159"/>
      <c r="Q236" s="56" t="s">
        <v>297</v>
      </c>
    </row>
    <row r="237" spans="1:17" ht="15.9" customHeight="1" x14ac:dyDescent="0.3">
      <c r="A237" s="264"/>
      <c r="B237" s="202" t="s">
        <v>600</v>
      </c>
      <c r="C237" s="202"/>
      <c r="D237" s="202"/>
      <c r="E237" s="202"/>
      <c r="F237" s="202"/>
      <c r="G237" s="248">
        <v>580000</v>
      </c>
      <c r="H237" s="71">
        <v>0</v>
      </c>
      <c r="I237" s="67"/>
      <c r="J237" s="68"/>
      <c r="K237" s="130" t="s">
        <v>296</v>
      </c>
      <c r="L237" s="69"/>
      <c r="M237" s="79"/>
      <c r="N237" s="241">
        <v>599120.25191891356</v>
      </c>
      <c r="O237" s="179">
        <v>3.2690221512769004E-5</v>
      </c>
      <c r="P237" s="157"/>
      <c r="Q237" s="148"/>
    </row>
    <row r="238" spans="1:17" ht="15.9" customHeight="1" x14ac:dyDescent="0.3">
      <c r="A238" s="264"/>
      <c r="B238" s="40" t="s">
        <v>462</v>
      </c>
      <c r="C238" s="188">
        <v>901062058</v>
      </c>
      <c r="D238" s="75">
        <v>1701</v>
      </c>
      <c r="E238" s="125" t="s">
        <v>588</v>
      </c>
      <c r="F238" s="125" t="s">
        <v>506</v>
      </c>
      <c r="G238" s="249">
        <v>2016397</v>
      </c>
      <c r="H238" s="99">
        <v>0</v>
      </c>
      <c r="I238" s="127">
        <v>0.21179999999999999</v>
      </c>
      <c r="J238" s="101">
        <v>43539</v>
      </c>
      <c r="K238" s="91">
        <v>101.62</v>
      </c>
      <c r="L238" s="92">
        <v>104.97</v>
      </c>
      <c r="M238" s="78">
        <v>1.0329659515843337</v>
      </c>
      <c r="N238" s="240">
        <v>2082869.4458767958</v>
      </c>
      <c r="O238" s="166">
        <v>1.1364907687531533E-4</v>
      </c>
      <c r="P238" s="159"/>
      <c r="Q238" s="56" t="s">
        <v>297</v>
      </c>
    </row>
    <row r="239" spans="1:17" ht="15.9" customHeight="1" x14ac:dyDescent="0.3">
      <c r="A239" s="264"/>
      <c r="B239" s="202" t="s">
        <v>600</v>
      </c>
      <c r="C239" s="202"/>
      <c r="D239" s="202"/>
      <c r="E239" s="202"/>
      <c r="F239" s="202"/>
      <c r="G239" s="248">
        <v>2016397</v>
      </c>
      <c r="H239" s="71">
        <v>0</v>
      </c>
      <c r="I239" s="67"/>
      <c r="J239" s="68"/>
      <c r="K239" s="130" t="s">
        <v>296</v>
      </c>
      <c r="L239" s="69"/>
      <c r="M239" s="79"/>
      <c r="N239" s="241">
        <v>2082869.4458767958</v>
      </c>
      <c r="O239" s="179">
        <v>1.1364907687531533E-4</v>
      </c>
      <c r="P239" s="157"/>
      <c r="Q239" s="148"/>
    </row>
    <row r="240" spans="1:17" ht="15.9" customHeight="1" x14ac:dyDescent="0.3">
      <c r="A240" s="264"/>
      <c r="B240" s="40" t="s">
        <v>473</v>
      </c>
      <c r="C240" s="188">
        <v>830008439</v>
      </c>
      <c r="D240" s="75">
        <v>5203</v>
      </c>
      <c r="E240" s="125" t="s">
        <v>589</v>
      </c>
      <c r="F240" s="125" t="s">
        <v>506</v>
      </c>
      <c r="G240" s="249">
        <v>718200</v>
      </c>
      <c r="H240" s="99">
        <v>0</v>
      </c>
      <c r="I240" s="127">
        <v>0.21179999999999999</v>
      </c>
      <c r="J240" s="101">
        <v>43574</v>
      </c>
      <c r="K240" s="91">
        <v>102.12</v>
      </c>
      <c r="L240" s="92">
        <v>104.97</v>
      </c>
      <c r="M240" s="78">
        <v>1.0279083431257343</v>
      </c>
      <c r="N240" s="240">
        <v>738243.77203290234</v>
      </c>
      <c r="O240" s="166">
        <v>4.028131641499575E-5</v>
      </c>
      <c r="P240" s="159"/>
      <c r="Q240" s="56" t="s">
        <v>297</v>
      </c>
    </row>
    <row r="241" spans="1:17" ht="15.9" customHeight="1" x14ac:dyDescent="0.3">
      <c r="A241" s="264"/>
      <c r="B241" s="202" t="s">
        <v>600</v>
      </c>
      <c r="C241" s="202"/>
      <c r="D241" s="202"/>
      <c r="E241" s="202"/>
      <c r="F241" s="202"/>
      <c r="G241" s="248">
        <v>718200</v>
      </c>
      <c r="H241" s="71">
        <v>0</v>
      </c>
      <c r="I241" s="67"/>
      <c r="J241" s="68"/>
      <c r="K241" s="130" t="s">
        <v>296</v>
      </c>
      <c r="L241" s="69"/>
      <c r="M241" s="79"/>
      <c r="N241" s="241">
        <v>738243.77203290234</v>
      </c>
      <c r="O241" s="179">
        <v>4.028131641499575E-5</v>
      </c>
      <c r="P241" s="157"/>
      <c r="Q241" s="148"/>
    </row>
    <row r="242" spans="1:17" ht="15.9" customHeight="1" x14ac:dyDescent="0.3">
      <c r="A242" s="264"/>
      <c r="B242" s="40" t="s">
        <v>474</v>
      </c>
      <c r="C242" s="188">
        <v>800061779</v>
      </c>
      <c r="D242" s="75">
        <v>1815</v>
      </c>
      <c r="E242" s="125" t="s">
        <v>590</v>
      </c>
      <c r="F242" s="125" t="s">
        <v>591</v>
      </c>
      <c r="G242" s="249">
        <v>418761</v>
      </c>
      <c r="H242" s="99">
        <v>0</v>
      </c>
      <c r="I242" s="127">
        <v>0.21179999999999999</v>
      </c>
      <c r="J242" s="101">
        <v>43606</v>
      </c>
      <c r="K242" s="91">
        <v>102.44</v>
      </c>
      <c r="L242" s="92">
        <v>104.97</v>
      </c>
      <c r="M242" s="78">
        <v>1.0246973838344398</v>
      </c>
      <c r="N242" s="240">
        <v>429103.3011518938</v>
      </c>
      <c r="O242" s="166">
        <v>2.3413466531280521E-5</v>
      </c>
      <c r="P242" s="159"/>
      <c r="Q242" s="56" t="s">
        <v>297</v>
      </c>
    </row>
    <row r="243" spans="1:17" ht="15.9" customHeight="1" x14ac:dyDescent="0.3">
      <c r="A243" s="264"/>
      <c r="B243" s="202" t="s">
        <v>600</v>
      </c>
      <c r="C243" s="202"/>
      <c r="D243" s="202"/>
      <c r="E243" s="202"/>
      <c r="F243" s="202"/>
      <c r="G243" s="248">
        <v>418761</v>
      </c>
      <c r="H243" s="71">
        <v>0</v>
      </c>
      <c r="I243" s="67"/>
      <c r="J243" s="68"/>
      <c r="K243" s="130" t="s">
        <v>296</v>
      </c>
      <c r="L243" s="69"/>
      <c r="M243" s="79"/>
      <c r="N243" s="241">
        <v>429103.3011518938</v>
      </c>
      <c r="O243" s="179">
        <v>2.3413466531280521E-5</v>
      </c>
      <c r="P243" s="157"/>
      <c r="Q243" s="148"/>
    </row>
    <row r="244" spans="1:17" ht="15.9" customHeight="1" x14ac:dyDescent="0.3">
      <c r="A244" s="264"/>
      <c r="B244" s="40" t="s">
        <v>477</v>
      </c>
      <c r="C244" s="188">
        <v>900499032</v>
      </c>
      <c r="D244" s="75">
        <v>30340</v>
      </c>
      <c r="E244" s="125" t="s">
        <v>592</v>
      </c>
      <c r="F244" s="125" t="s">
        <v>506</v>
      </c>
      <c r="G244" s="249">
        <v>8767504</v>
      </c>
      <c r="H244" s="99">
        <v>0</v>
      </c>
      <c r="I244" s="127">
        <v>0.21179999999999999</v>
      </c>
      <c r="J244" s="101">
        <v>43535</v>
      </c>
      <c r="K244" s="91">
        <v>101.62</v>
      </c>
      <c r="L244" s="92">
        <v>104.97</v>
      </c>
      <c r="M244" s="78">
        <v>1.0329659515843337</v>
      </c>
      <c r="N244" s="240">
        <v>9056533.1123794522</v>
      </c>
      <c r="O244" s="166">
        <v>4.941580135760143E-4</v>
      </c>
      <c r="P244" s="159"/>
      <c r="Q244" s="56" t="s">
        <v>297</v>
      </c>
    </row>
    <row r="245" spans="1:17" ht="15.9" customHeight="1" x14ac:dyDescent="0.3">
      <c r="A245" s="264"/>
      <c r="B245" s="202" t="s">
        <v>600</v>
      </c>
      <c r="C245" s="202"/>
      <c r="D245" s="202"/>
      <c r="E245" s="202"/>
      <c r="F245" s="202"/>
      <c r="G245" s="248">
        <v>8767504</v>
      </c>
      <c r="H245" s="71">
        <v>0</v>
      </c>
      <c r="I245" s="67"/>
      <c r="J245" s="68"/>
      <c r="K245" s="130" t="s">
        <v>296</v>
      </c>
      <c r="L245" s="69"/>
      <c r="M245" s="79"/>
      <c r="N245" s="241">
        <v>9056533.1123794522</v>
      </c>
      <c r="O245" s="179">
        <v>4.941580135760143E-4</v>
      </c>
      <c r="P245" s="157"/>
      <c r="Q245" s="148"/>
    </row>
    <row r="246" spans="1:17" ht="15.9" customHeight="1" x14ac:dyDescent="0.3">
      <c r="A246" s="264"/>
      <c r="B246" s="40" t="s">
        <v>610</v>
      </c>
      <c r="C246" s="188">
        <v>811019190</v>
      </c>
      <c r="D246" s="75" t="s">
        <v>614</v>
      </c>
      <c r="E246" s="125" t="s">
        <v>611</v>
      </c>
      <c r="F246" s="125" t="s">
        <v>524</v>
      </c>
      <c r="G246" s="249">
        <v>24220924</v>
      </c>
      <c r="H246" s="99">
        <v>0</v>
      </c>
      <c r="I246" s="127">
        <v>0.21179999999999999</v>
      </c>
      <c r="J246" s="101">
        <v>43604</v>
      </c>
      <c r="K246" s="91">
        <v>102.44</v>
      </c>
      <c r="L246" s="92">
        <v>104.97</v>
      </c>
      <c r="M246" s="78">
        <v>1.0246973838344398</v>
      </c>
      <c r="N246" s="240">
        <v>24819117.456852794</v>
      </c>
      <c r="O246" s="166">
        <v>1.3542230375576741E-3</v>
      </c>
      <c r="P246" s="159"/>
      <c r="Q246" s="56" t="s">
        <v>297</v>
      </c>
    </row>
    <row r="247" spans="1:17" ht="15.9" customHeight="1" x14ac:dyDescent="0.3">
      <c r="A247" s="264"/>
      <c r="B247" s="202" t="s">
        <v>600</v>
      </c>
      <c r="C247" s="202"/>
      <c r="D247" s="202"/>
      <c r="E247" s="202"/>
      <c r="F247" s="202"/>
      <c r="G247" s="248">
        <v>24220924</v>
      </c>
      <c r="H247" s="71">
        <v>0</v>
      </c>
      <c r="I247" s="67"/>
      <c r="J247" s="68"/>
      <c r="K247" s="130" t="s">
        <v>296</v>
      </c>
      <c r="L247" s="69"/>
      <c r="M247" s="79"/>
      <c r="N247" s="241">
        <v>24819117.456852794</v>
      </c>
      <c r="O247" s="179">
        <v>1.3542230375576741E-3</v>
      </c>
      <c r="P247" s="157"/>
      <c r="Q247" s="148"/>
    </row>
    <row r="248" spans="1:17" ht="15.9" customHeight="1" x14ac:dyDescent="0.3">
      <c r="A248" s="264"/>
      <c r="B248" s="40" t="s">
        <v>478</v>
      </c>
      <c r="C248" s="188">
        <v>900719717</v>
      </c>
      <c r="D248" s="75">
        <v>2278</v>
      </c>
      <c r="E248" s="125" t="s">
        <v>593</v>
      </c>
      <c r="F248" s="125" t="s">
        <v>506</v>
      </c>
      <c r="G248" s="249">
        <v>723996</v>
      </c>
      <c r="H248" s="99">
        <v>0</v>
      </c>
      <c r="I248" s="127">
        <v>0.21179999999999999</v>
      </c>
      <c r="J248" s="101">
        <v>43626</v>
      </c>
      <c r="K248" s="91">
        <v>102.71</v>
      </c>
      <c r="L248" s="92">
        <v>104.97</v>
      </c>
      <c r="M248" s="78">
        <v>1.022003699737124</v>
      </c>
      <c r="N248" s="240">
        <v>739926.59059487889</v>
      </c>
      <c r="O248" s="166">
        <v>4.037313723290437E-5</v>
      </c>
      <c r="P248" s="159"/>
      <c r="Q248" s="56" t="s">
        <v>297</v>
      </c>
    </row>
    <row r="249" spans="1:17" ht="15.9" customHeight="1" x14ac:dyDescent="0.3">
      <c r="A249" s="264"/>
      <c r="B249" s="203" t="s">
        <v>600</v>
      </c>
      <c r="C249" s="204"/>
      <c r="D249" s="204"/>
      <c r="E249" s="204"/>
      <c r="F249" s="205"/>
      <c r="G249" s="248">
        <v>723996</v>
      </c>
      <c r="H249" s="71">
        <v>0</v>
      </c>
      <c r="I249" s="67"/>
      <c r="J249" s="68"/>
      <c r="K249" s="130" t="s">
        <v>296</v>
      </c>
      <c r="L249" s="69"/>
      <c r="M249" s="79"/>
      <c r="N249" s="241">
        <v>739926.59059487889</v>
      </c>
      <c r="O249" s="179">
        <v>4.037313723290437E-5</v>
      </c>
      <c r="P249" s="157"/>
      <c r="Q249" s="148"/>
    </row>
    <row r="250" spans="1:17" ht="15.9" customHeight="1" x14ac:dyDescent="0.3">
      <c r="A250" s="264"/>
      <c r="B250" s="139" t="s">
        <v>354</v>
      </c>
      <c r="C250" s="194">
        <v>16654291</v>
      </c>
      <c r="D250" s="118" t="s">
        <v>605</v>
      </c>
      <c r="E250" s="140" t="s">
        <v>594</v>
      </c>
      <c r="F250" s="118" t="s">
        <v>595</v>
      </c>
      <c r="G250" s="253">
        <v>145000000</v>
      </c>
      <c r="H250" s="39">
        <v>0</v>
      </c>
      <c r="I250" s="127">
        <v>0.21179999999999999</v>
      </c>
      <c r="J250" s="126">
        <v>43465</v>
      </c>
      <c r="K250" s="91">
        <v>100</v>
      </c>
      <c r="L250" s="92">
        <v>104.97</v>
      </c>
      <c r="M250" s="78">
        <v>1.0497000000000001</v>
      </c>
      <c r="N250" s="240">
        <v>152206500</v>
      </c>
      <c r="O250" s="166">
        <v>8.3049507753189672E-3</v>
      </c>
      <c r="P250" s="159"/>
      <c r="Q250" s="56" t="s">
        <v>297</v>
      </c>
    </row>
    <row r="251" spans="1:17" ht="15.9" customHeight="1" x14ac:dyDescent="0.3">
      <c r="A251" s="264"/>
      <c r="B251" s="202" t="s">
        <v>600</v>
      </c>
      <c r="C251" s="202"/>
      <c r="D251" s="202"/>
      <c r="E251" s="202"/>
      <c r="F251" s="202"/>
      <c r="G251" s="248">
        <v>145000000</v>
      </c>
      <c r="H251" s="71">
        <v>0</v>
      </c>
      <c r="I251" s="67"/>
      <c r="J251" s="68"/>
      <c r="K251" s="130" t="s">
        <v>296</v>
      </c>
      <c r="L251" s="69"/>
      <c r="M251" s="79"/>
      <c r="N251" s="241">
        <v>152206500</v>
      </c>
      <c r="O251" s="179">
        <v>8.3049507753189672E-3</v>
      </c>
      <c r="P251" s="157"/>
      <c r="Q251" s="148"/>
    </row>
    <row r="252" spans="1:17" ht="15.9" customHeight="1" x14ac:dyDescent="0.3">
      <c r="A252" s="264"/>
      <c r="B252" s="139" t="s">
        <v>467</v>
      </c>
      <c r="C252" s="188">
        <v>16669546</v>
      </c>
      <c r="D252" s="118" t="s">
        <v>605</v>
      </c>
      <c r="E252" s="57" t="s">
        <v>550</v>
      </c>
      <c r="F252" s="77" t="s">
        <v>598</v>
      </c>
      <c r="G252" s="249">
        <v>56000000</v>
      </c>
      <c r="H252" s="99">
        <v>0</v>
      </c>
      <c r="I252" s="127">
        <v>0.21179999999999999</v>
      </c>
      <c r="J252" s="101">
        <v>43830</v>
      </c>
      <c r="K252" s="91">
        <v>103.8</v>
      </c>
      <c r="L252" s="92">
        <v>104.97</v>
      </c>
      <c r="M252" s="78">
        <v>1.011271676300578</v>
      </c>
      <c r="N252" s="240">
        <v>56631213.872832365</v>
      </c>
      <c r="O252" s="166">
        <v>3.0900089257714577E-3</v>
      </c>
      <c r="P252" s="159"/>
      <c r="Q252" s="56" t="s">
        <v>297</v>
      </c>
    </row>
    <row r="253" spans="1:17" ht="15.9" customHeight="1" x14ac:dyDescent="0.3">
      <c r="A253" s="264"/>
      <c r="B253" s="202" t="s">
        <v>600</v>
      </c>
      <c r="C253" s="202"/>
      <c r="D253" s="202"/>
      <c r="E253" s="202"/>
      <c r="F253" s="202"/>
      <c r="G253" s="248">
        <v>56000000</v>
      </c>
      <c r="H253" s="71">
        <v>0</v>
      </c>
      <c r="I253" s="67"/>
      <c r="J253" s="68"/>
      <c r="K253" s="130" t="s">
        <v>296</v>
      </c>
      <c r="L253" s="69"/>
      <c r="M253" s="79"/>
      <c r="N253" s="241">
        <v>56631213.872832365</v>
      </c>
      <c r="O253" s="179">
        <v>3.0900089257714577E-3</v>
      </c>
      <c r="P253" s="157"/>
      <c r="Q253" s="148"/>
    </row>
    <row r="254" spans="1:17" ht="15.9" customHeight="1" x14ac:dyDescent="0.3">
      <c r="A254" s="264"/>
      <c r="B254" s="139" t="s">
        <v>391</v>
      </c>
      <c r="C254" s="188">
        <v>1107512144</v>
      </c>
      <c r="D254" s="118" t="s">
        <v>605</v>
      </c>
      <c r="E254" s="57" t="s">
        <v>520</v>
      </c>
      <c r="F254" s="77" t="s">
        <v>506</v>
      </c>
      <c r="G254" s="249">
        <v>8000000</v>
      </c>
      <c r="H254" s="99">
        <v>0</v>
      </c>
      <c r="I254" s="127">
        <v>0.21179999999999999</v>
      </c>
      <c r="J254" s="101">
        <v>43830</v>
      </c>
      <c r="K254" s="91">
        <v>103.8</v>
      </c>
      <c r="L254" s="92">
        <v>104.97</v>
      </c>
      <c r="M254" s="78">
        <v>1.011271676300578</v>
      </c>
      <c r="N254" s="240">
        <v>8090173.4104046244</v>
      </c>
      <c r="O254" s="166">
        <v>4.4142984653877969E-4</v>
      </c>
      <c r="P254" s="159"/>
      <c r="Q254" s="56" t="s">
        <v>316</v>
      </c>
    </row>
    <row r="255" spans="1:17" ht="15.9" customHeight="1" x14ac:dyDescent="0.3">
      <c r="A255" s="264"/>
      <c r="B255" s="202" t="s">
        <v>600</v>
      </c>
      <c r="C255" s="202"/>
      <c r="D255" s="202"/>
      <c r="E255" s="202"/>
      <c r="F255" s="202"/>
      <c r="G255" s="248">
        <v>8000000</v>
      </c>
      <c r="H255" s="71">
        <v>0</v>
      </c>
      <c r="I255" s="67"/>
      <c r="J255" s="68"/>
      <c r="K255" s="130" t="s">
        <v>296</v>
      </c>
      <c r="L255" s="69"/>
      <c r="M255" s="79"/>
      <c r="N255" s="241">
        <v>8090173.4104046244</v>
      </c>
      <c r="O255" s="179">
        <v>4.4142984653877969E-4</v>
      </c>
      <c r="P255" s="157"/>
      <c r="Q255" s="148"/>
    </row>
    <row r="256" spans="1:17" ht="15.9" customHeight="1" x14ac:dyDescent="0.3">
      <c r="A256" s="264"/>
      <c r="B256" s="141" t="s">
        <v>325</v>
      </c>
      <c r="C256" s="188">
        <v>16697923</v>
      </c>
      <c r="D256" s="57" t="s">
        <v>356</v>
      </c>
      <c r="E256" s="57" t="s">
        <v>507</v>
      </c>
      <c r="F256" s="77" t="s">
        <v>506</v>
      </c>
      <c r="G256" s="249">
        <v>72000000</v>
      </c>
      <c r="H256" s="99">
        <v>0</v>
      </c>
      <c r="I256" s="127">
        <v>0.21179999999999999</v>
      </c>
      <c r="J256" s="101">
        <v>43585</v>
      </c>
      <c r="K256" s="91">
        <v>102.12</v>
      </c>
      <c r="L256" s="92">
        <v>104.97</v>
      </c>
      <c r="M256" s="78">
        <v>1.0279083431257343</v>
      </c>
      <c r="N256" s="240">
        <v>74009400.705052868</v>
      </c>
      <c r="O256" s="166">
        <v>4.0382272095233832E-3</v>
      </c>
      <c r="P256" s="159"/>
      <c r="Q256" s="56" t="s">
        <v>300</v>
      </c>
    </row>
    <row r="257" spans="1:18" ht="15.9" customHeight="1" x14ac:dyDescent="0.3">
      <c r="A257" s="264"/>
      <c r="B257" s="141" t="s">
        <v>325</v>
      </c>
      <c r="C257" s="188">
        <v>16697923</v>
      </c>
      <c r="D257" s="57" t="s">
        <v>357</v>
      </c>
      <c r="E257" s="57" t="s">
        <v>507</v>
      </c>
      <c r="F257" s="77" t="s">
        <v>506</v>
      </c>
      <c r="G257" s="249">
        <v>87382320</v>
      </c>
      <c r="H257" s="99">
        <v>0</v>
      </c>
      <c r="I257" s="127">
        <v>0.21179999999999999</v>
      </c>
      <c r="J257" s="101">
        <v>43585</v>
      </c>
      <c r="K257" s="91">
        <v>102.12</v>
      </c>
      <c r="L257" s="92">
        <v>104.97</v>
      </c>
      <c r="M257" s="78">
        <v>1.0279083431257343</v>
      </c>
      <c r="N257" s="240">
        <v>89821015.76968272</v>
      </c>
      <c r="O257" s="166">
        <v>4.9009675313233247E-3</v>
      </c>
      <c r="P257" s="159"/>
      <c r="Q257" s="56" t="s">
        <v>300</v>
      </c>
    </row>
    <row r="258" spans="1:18" ht="15.9" customHeight="1" x14ac:dyDescent="0.3">
      <c r="A258" s="264"/>
      <c r="B258" s="141" t="s">
        <v>325</v>
      </c>
      <c r="C258" s="188">
        <v>16697923</v>
      </c>
      <c r="D258" s="57" t="s">
        <v>406</v>
      </c>
      <c r="E258" s="57" t="s">
        <v>507</v>
      </c>
      <c r="F258" s="77" t="s">
        <v>506</v>
      </c>
      <c r="G258" s="249">
        <v>4326140</v>
      </c>
      <c r="H258" s="99">
        <v>0</v>
      </c>
      <c r="I258" s="127">
        <v>0.21179999999999999</v>
      </c>
      <c r="J258" s="101">
        <v>43585</v>
      </c>
      <c r="K258" s="91">
        <v>102.12</v>
      </c>
      <c r="L258" s="92">
        <v>104.97</v>
      </c>
      <c r="M258" s="78">
        <v>1.0279083431257343</v>
      </c>
      <c r="N258" s="240">
        <v>4446875.3995299647</v>
      </c>
      <c r="O258" s="166">
        <v>2.4263800361399297E-4</v>
      </c>
      <c r="P258" s="159"/>
      <c r="Q258" s="56" t="s">
        <v>300</v>
      </c>
    </row>
    <row r="259" spans="1:18" ht="15.9" customHeight="1" x14ac:dyDescent="0.3">
      <c r="A259" s="264"/>
      <c r="B259" s="202" t="s">
        <v>600</v>
      </c>
      <c r="C259" s="202"/>
      <c r="D259" s="202"/>
      <c r="E259" s="202"/>
      <c r="F259" s="202"/>
      <c r="G259" s="248">
        <v>163708460</v>
      </c>
      <c r="H259" s="71">
        <v>0</v>
      </c>
      <c r="I259" s="67"/>
      <c r="J259" s="68"/>
      <c r="K259" s="130" t="s">
        <v>296</v>
      </c>
      <c r="L259" s="69"/>
      <c r="M259" s="79"/>
      <c r="N259" s="241">
        <v>168277291.87426555</v>
      </c>
      <c r="O259" s="179">
        <v>9.1818327444607006E-3</v>
      </c>
      <c r="P259" s="157"/>
      <c r="Q259" s="148"/>
    </row>
    <row r="260" spans="1:18" ht="15.9" customHeight="1" x14ac:dyDescent="0.3">
      <c r="A260" s="264"/>
      <c r="B260" s="72" t="s">
        <v>596</v>
      </c>
      <c r="C260" s="188">
        <v>890399003</v>
      </c>
      <c r="D260" s="57">
        <v>960701</v>
      </c>
      <c r="E260" s="57" t="s">
        <v>385</v>
      </c>
      <c r="F260" s="77" t="s">
        <v>506</v>
      </c>
      <c r="G260" s="249">
        <v>3130628</v>
      </c>
      <c r="H260" s="99">
        <v>0</v>
      </c>
      <c r="I260" s="127">
        <v>0.21179999999999999</v>
      </c>
      <c r="J260" s="101">
        <v>43830</v>
      </c>
      <c r="K260" s="91">
        <v>103.8</v>
      </c>
      <c r="L260" s="92">
        <v>104.97</v>
      </c>
      <c r="M260" s="78">
        <v>1.011271676300578</v>
      </c>
      <c r="N260" s="240">
        <v>3165915.4254335258</v>
      </c>
      <c r="O260" s="166">
        <v>1.7274407970125085E-4</v>
      </c>
      <c r="P260" s="159"/>
      <c r="Q260" s="56" t="s">
        <v>297</v>
      </c>
    </row>
    <row r="261" spans="1:18" ht="15.9" customHeight="1" x14ac:dyDescent="0.3">
      <c r="A261" s="264"/>
      <c r="B261" s="202" t="s">
        <v>600</v>
      </c>
      <c r="C261" s="202"/>
      <c r="D261" s="202"/>
      <c r="E261" s="202"/>
      <c r="F261" s="202"/>
      <c r="G261" s="248">
        <v>3130628</v>
      </c>
      <c r="H261" s="71">
        <v>0</v>
      </c>
      <c r="I261" s="67"/>
      <c r="J261" s="68"/>
      <c r="K261" s="130" t="s">
        <v>296</v>
      </c>
      <c r="L261" s="69"/>
      <c r="M261" s="79"/>
      <c r="N261" s="241">
        <v>3165915.4254335258</v>
      </c>
      <c r="O261" s="179">
        <v>1.7274407970125085E-4</v>
      </c>
      <c r="P261" s="157"/>
      <c r="Q261" s="148"/>
    </row>
    <row r="262" spans="1:18" ht="15.9" customHeight="1" x14ac:dyDescent="0.3">
      <c r="A262" s="264"/>
      <c r="B262" s="73" t="s">
        <v>405</v>
      </c>
      <c r="C262" s="188">
        <v>66958018</v>
      </c>
      <c r="D262" s="57" t="s">
        <v>406</v>
      </c>
      <c r="E262" s="57" t="s">
        <v>508</v>
      </c>
      <c r="F262" s="77" t="s">
        <v>506</v>
      </c>
      <c r="G262" s="249">
        <v>3000000</v>
      </c>
      <c r="H262" s="99">
        <v>0</v>
      </c>
      <c r="I262" s="127">
        <v>0.21179999999999999</v>
      </c>
      <c r="J262" s="101">
        <v>44012</v>
      </c>
      <c r="K262" s="91">
        <v>105.7</v>
      </c>
      <c r="L262" s="92">
        <v>104.97</v>
      </c>
      <c r="M262" s="78">
        <v>0.99309366130558174</v>
      </c>
      <c r="N262" s="240">
        <v>2979280.9839167451</v>
      </c>
      <c r="O262" s="166">
        <v>1.6256061283369911E-4</v>
      </c>
      <c r="P262" s="159"/>
      <c r="Q262" s="56" t="s">
        <v>297</v>
      </c>
    </row>
    <row r="263" spans="1:18" ht="15.9" customHeight="1" x14ac:dyDescent="0.3">
      <c r="A263" s="264"/>
      <c r="B263" s="202" t="s">
        <v>600</v>
      </c>
      <c r="C263" s="202"/>
      <c r="D263" s="202"/>
      <c r="E263" s="202"/>
      <c r="F263" s="202"/>
      <c r="G263" s="248">
        <v>3000000</v>
      </c>
      <c r="H263" s="71">
        <v>0</v>
      </c>
      <c r="I263" s="67"/>
      <c r="J263" s="68"/>
      <c r="K263" s="130" t="s">
        <v>296</v>
      </c>
      <c r="L263" s="69"/>
      <c r="M263" s="79"/>
      <c r="N263" s="241">
        <v>2979280.9839167451</v>
      </c>
      <c r="O263" s="179">
        <v>1.6256061283369911E-4</v>
      </c>
      <c r="P263" s="157"/>
      <c r="Q263" s="148"/>
      <c r="R263" s="237"/>
    </row>
    <row r="264" spans="1:18" ht="15.9" customHeight="1" x14ac:dyDescent="0.3">
      <c r="A264" s="265"/>
      <c r="B264" s="73" t="s">
        <v>407</v>
      </c>
      <c r="C264" s="188">
        <v>66810769</v>
      </c>
      <c r="D264" s="57" t="s">
        <v>406</v>
      </c>
      <c r="E264" s="57" t="s">
        <v>597</v>
      </c>
      <c r="F264" s="77" t="s">
        <v>506</v>
      </c>
      <c r="G264" s="249">
        <v>3600000</v>
      </c>
      <c r="H264" s="99">
        <v>0</v>
      </c>
      <c r="I264" s="127">
        <v>0.21179999999999999</v>
      </c>
      <c r="J264" s="101">
        <v>44012</v>
      </c>
      <c r="K264" s="91">
        <v>105.7</v>
      </c>
      <c r="L264" s="92">
        <v>104.97</v>
      </c>
      <c r="M264" s="78">
        <v>0.99309366130558174</v>
      </c>
      <c r="N264" s="240">
        <v>3575137.1807000944</v>
      </c>
      <c r="O264" s="166">
        <v>1.9507273540043897E-4</v>
      </c>
      <c r="P264" s="159"/>
      <c r="Q264" s="56" t="s">
        <v>297</v>
      </c>
      <c r="R264" s="238"/>
    </row>
    <row r="265" spans="1:18" ht="27" customHeight="1" x14ac:dyDescent="0.3">
      <c r="A265" s="136"/>
      <c r="B265" s="202" t="s">
        <v>600</v>
      </c>
      <c r="C265" s="202"/>
      <c r="D265" s="202"/>
      <c r="E265" s="202"/>
      <c r="F265" s="202"/>
      <c r="G265" s="248">
        <v>3600000</v>
      </c>
      <c r="H265" s="71"/>
      <c r="I265" s="67"/>
      <c r="J265" s="68"/>
      <c r="K265" s="130" t="s">
        <v>296</v>
      </c>
      <c r="L265" s="69"/>
      <c r="M265" s="79"/>
      <c r="N265" s="241">
        <v>3575137.1807000944</v>
      </c>
      <c r="O265" s="179">
        <v>1.9507273540043897E-4</v>
      </c>
      <c r="P265" s="157"/>
      <c r="Q265" s="148"/>
    </row>
    <row r="266" spans="1:18" ht="25.5" customHeight="1" x14ac:dyDescent="0.3">
      <c r="A266" s="147" t="s">
        <v>287</v>
      </c>
      <c r="B266" s="84"/>
      <c r="C266" s="195"/>
      <c r="D266" s="84"/>
      <c r="E266" s="84"/>
      <c r="F266" s="81"/>
      <c r="G266" s="245">
        <v>9412085897.9599991</v>
      </c>
      <c r="H266" s="137">
        <v>0</v>
      </c>
      <c r="I266" s="221"/>
      <c r="J266" s="221"/>
      <c r="K266" s="221"/>
      <c r="L266" s="221"/>
      <c r="M266" s="221"/>
      <c r="N266" s="245">
        <v>9660841005.3131332</v>
      </c>
      <c r="O266" s="168">
        <v>0.52713129200992448</v>
      </c>
      <c r="P266" s="164"/>
      <c r="Q266" s="103"/>
    </row>
    <row r="267" spans="1:18" x14ac:dyDescent="0.3">
      <c r="B267" s="199" t="s">
        <v>633</v>
      </c>
      <c r="C267" s="200"/>
      <c r="D267" s="200"/>
      <c r="E267" s="200"/>
      <c r="F267" s="201"/>
      <c r="G267" s="246">
        <v>18055840852.68</v>
      </c>
      <c r="H267" s="65"/>
      <c r="I267" s="222"/>
      <c r="J267" s="222"/>
      <c r="K267" s="222"/>
      <c r="L267" s="222"/>
      <c r="M267" s="222"/>
      <c r="N267" s="246">
        <v>18327200740.591293</v>
      </c>
      <c r="O267" s="158">
        <v>1</v>
      </c>
      <c r="P267" s="164"/>
      <c r="Q267" s="103"/>
    </row>
    <row r="268" spans="1:18" x14ac:dyDescent="0.3">
      <c r="G268" s="254">
        <v>18533725852.68</v>
      </c>
      <c r="O268" s="163"/>
      <c r="P268" s="163"/>
    </row>
    <row r="269" spans="1:18" x14ac:dyDescent="0.3">
      <c r="D269" s="170"/>
      <c r="G269" s="255"/>
      <c r="N269" s="163"/>
      <c r="O269" s="163"/>
      <c r="P269" s="163"/>
    </row>
    <row r="270" spans="1:18" x14ac:dyDescent="0.3">
      <c r="F270" s="171" t="s">
        <v>635</v>
      </c>
      <c r="G270" s="256"/>
      <c r="H270" s="172"/>
      <c r="I270" s="173"/>
      <c r="J270" s="174"/>
      <c r="O270" s="163"/>
      <c r="P270" s="163"/>
    </row>
  </sheetData>
  <pageMargins left="0.23622047244094491" right="0.23622047244094491" top="0.74803149606299213" bottom="0.74803149606299213" header="0.31496062992125984" footer="0.31496062992125984"/>
  <pageSetup scale="21" fitToHeight="2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72"/>
  <sheetViews>
    <sheetView tabSelected="1" topLeftCell="A341" zoomScale="80" zoomScaleNormal="80" zoomScaleSheetLayoutView="65" workbookViewId="0">
      <selection activeCell="A358" sqref="A358"/>
    </sheetView>
  </sheetViews>
  <sheetFormatPr baseColWidth="10" defaultColWidth="12.19921875" defaultRowHeight="15.6" x14ac:dyDescent="0.3"/>
  <cols>
    <col min="1" max="1" width="12.8984375" style="384" customWidth="1"/>
    <col min="2" max="2" width="12.3984375" style="103" customWidth="1"/>
    <col min="3" max="3" width="11.69921875" style="384" customWidth="1"/>
    <col min="4" max="4" width="19.3984375" style="394" customWidth="1"/>
    <col min="5" max="5" width="21" style="411" bestFit="1" customWidth="1"/>
    <col min="6" max="6" width="17.3984375" style="394" customWidth="1"/>
    <col min="7" max="7" width="8.59765625" style="394" customWidth="1"/>
    <col min="8" max="8" width="12.59765625" style="385" customWidth="1"/>
    <col min="9" max="9" width="12.19921875" style="394" customWidth="1"/>
    <col min="10" max="10" width="12" style="385" customWidth="1"/>
    <col min="11" max="11" width="17.69921875" style="394" customWidth="1"/>
    <col min="12" max="12" width="22.3984375" style="386" customWidth="1"/>
    <col min="13" max="13" width="13.8984375" style="395" customWidth="1"/>
    <col min="14" max="14" width="8" style="394" customWidth="1"/>
    <col min="15" max="15" width="20.8984375" style="388" customWidth="1"/>
    <col min="16" max="16" width="13" style="396" customWidth="1"/>
    <col min="17" max="17" width="26.8984375" style="394" customWidth="1"/>
    <col min="18" max="18" width="17.19921875" style="302" hidden="1" customWidth="1"/>
    <col min="19" max="19" width="17.5" style="302" bestFit="1" customWidth="1"/>
    <col min="20" max="16384" width="12.19921875" style="302"/>
  </cols>
  <sheetData>
    <row r="1" spans="1:18" ht="27.6" x14ac:dyDescent="0.3">
      <c r="A1" s="270" t="s">
        <v>648</v>
      </c>
      <c r="B1" s="270" t="s">
        <v>292</v>
      </c>
      <c r="C1" s="270" t="s">
        <v>1</v>
      </c>
      <c r="D1" s="270" t="s">
        <v>0</v>
      </c>
      <c r="E1" s="397" t="s">
        <v>690</v>
      </c>
      <c r="F1" s="270" t="s">
        <v>639</v>
      </c>
      <c r="G1" s="270" t="s">
        <v>640</v>
      </c>
      <c r="H1" s="270" t="s">
        <v>641</v>
      </c>
      <c r="I1" s="270" t="s">
        <v>642</v>
      </c>
      <c r="J1" s="270" t="s">
        <v>643</v>
      </c>
      <c r="K1" s="270" t="s">
        <v>632</v>
      </c>
      <c r="L1" s="275" t="s">
        <v>644</v>
      </c>
      <c r="M1" s="270" t="s">
        <v>645</v>
      </c>
      <c r="N1" s="270" t="s">
        <v>646</v>
      </c>
      <c r="O1" s="270" t="s">
        <v>759</v>
      </c>
      <c r="P1" s="291" t="s">
        <v>662</v>
      </c>
      <c r="Q1" s="270" t="s">
        <v>647</v>
      </c>
    </row>
    <row r="2" spans="1:18" ht="18" x14ac:dyDescent="0.35">
      <c r="A2" s="412" t="s">
        <v>317</v>
      </c>
      <c r="C2" s="304"/>
      <c r="D2" s="304"/>
      <c r="E2" s="398"/>
      <c r="F2" s="304"/>
      <c r="G2" s="304"/>
      <c r="H2" s="304"/>
      <c r="I2" s="304"/>
      <c r="J2" s="304"/>
      <c r="K2" s="305"/>
      <c r="L2" s="305"/>
      <c r="M2" s="306"/>
      <c r="N2" s="304"/>
      <c r="O2" s="307"/>
      <c r="P2" s="308"/>
      <c r="Q2" s="304"/>
    </row>
    <row r="3" spans="1:18" ht="18" x14ac:dyDescent="0.3">
      <c r="A3" s="412" t="s">
        <v>318</v>
      </c>
      <c r="C3" s="309"/>
      <c r="D3" s="309"/>
      <c r="E3" s="398"/>
      <c r="F3" s="309"/>
      <c r="G3" s="309"/>
      <c r="H3" s="309"/>
      <c r="I3" s="309"/>
      <c r="J3" s="309"/>
      <c r="K3" s="309"/>
      <c r="L3" s="310"/>
      <c r="M3" s="311"/>
      <c r="N3" s="309"/>
      <c r="O3" s="312"/>
      <c r="P3" s="313"/>
      <c r="Q3" s="309"/>
    </row>
    <row r="4" spans="1:18" ht="18" x14ac:dyDescent="0.3">
      <c r="A4" s="413" t="s">
        <v>638</v>
      </c>
      <c r="C4" s="309"/>
      <c r="D4" s="309"/>
      <c r="E4" s="398"/>
      <c r="F4" s="309"/>
      <c r="G4" s="309"/>
      <c r="H4" s="309"/>
      <c r="I4" s="309"/>
      <c r="J4" s="309"/>
      <c r="K4" s="309"/>
      <c r="L4" s="310"/>
      <c r="M4" s="311"/>
      <c r="N4" s="309"/>
      <c r="O4" s="312"/>
      <c r="P4" s="313"/>
      <c r="Q4" s="309"/>
    </row>
    <row r="5" spans="1:18" ht="18" x14ac:dyDescent="0.3">
      <c r="A5" s="412" t="s">
        <v>767</v>
      </c>
      <c r="C5" s="314"/>
      <c r="D5" s="314"/>
      <c r="E5" s="399"/>
      <c r="F5" s="314"/>
      <c r="G5" s="314"/>
      <c r="H5" s="314"/>
      <c r="I5" s="314"/>
      <c r="J5" s="314"/>
      <c r="K5" s="314"/>
      <c r="L5" s="310"/>
      <c r="M5" s="315"/>
      <c r="N5" s="314"/>
      <c r="O5" s="316"/>
      <c r="P5" s="313"/>
      <c r="Q5" s="314"/>
    </row>
    <row r="6" spans="1:18" ht="18" x14ac:dyDescent="0.35">
      <c r="A6" s="303"/>
      <c r="C6" s="314"/>
      <c r="D6" s="314"/>
      <c r="E6" s="399"/>
      <c r="F6" s="314"/>
      <c r="G6" s="314"/>
      <c r="H6" s="314"/>
      <c r="I6" s="314"/>
      <c r="J6" s="314"/>
      <c r="K6" s="314"/>
      <c r="L6" s="310"/>
      <c r="M6" s="315"/>
      <c r="N6" s="314"/>
      <c r="O6" s="316"/>
      <c r="P6" s="508" t="s">
        <v>719</v>
      </c>
      <c r="Q6" s="509">
        <v>10792241680</v>
      </c>
    </row>
    <row r="7" spans="1:18" ht="20.399999999999999" customHeight="1" x14ac:dyDescent="0.3">
      <c r="A7" s="271" t="s">
        <v>652</v>
      </c>
      <c r="B7" s="271"/>
      <c r="C7" s="271"/>
      <c r="D7" s="271"/>
      <c r="E7" s="400"/>
      <c r="F7" s="271"/>
      <c r="G7" s="271"/>
      <c r="H7" s="271"/>
      <c r="I7" s="271"/>
      <c r="J7" s="271"/>
      <c r="K7" s="271"/>
      <c r="L7" s="276"/>
      <c r="M7" s="298"/>
      <c r="N7" s="271"/>
      <c r="O7" s="282"/>
      <c r="P7" s="292"/>
      <c r="Q7" s="292"/>
    </row>
    <row r="8" spans="1:18" ht="27.6" x14ac:dyDescent="0.3">
      <c r="A8" s="270" t="s">
        <v>648</v>
      </c>
      <c r="B8" s="270" t="s">
        <v>292</v>
      </c>
      <c r="C8" s="270" t="s">
        <v>1</v>
      </c>
      <c r="D8" s="270" t="s">
        <v>0</v>
      </c>
      <c r="E8" s="397" t="s">
        <v>674</v>
      </c>
      <c r="F8" s="270" t="s">
        <v>639</v>
      </c>
      <c r="G8" s="270" t="s">
        <v>640</v>
      </c>
      <c r="H8" s="270" t="s">
        <v>641</v>
      </c>
      <c r="I8" s="270" t="s">
        <v>642</v>
      </c>
      <c r="J8" s="270" t="s">
        <v>643</v>
      </c>
      <c r="K8" s="270" t="s">
        <v>632</v>
      </c>
      <c r="L8" s="275" t="s">
        <v>644</v>
      </c>
      <c r="M8" s="270" t="s">
        <v>645</v>
      </c>
      <c r="N8" s="270" t="s">
        <v>646</v>
      </c>
      <c r="O8" s="270" t="s">
        <v>663</v>
      </c>
      <c r="P8" s="291" t="s">
        <v>662</v>
      </c>
      <c r="Q8" s="270" t="s">
        <v>647</v>
      </c>
    </row>
    <row r="9" spans="1:18" s="326" customFormat="1" ht="27" customHeight="1" x14ac:dyDescent="0.3">
      <c r="A9" s="317" t="s">
        <v>127</v>
      </c>
      <c r="B9" s="318" t="s">
        <v>661</v>
      </c>
      <c r="C9" s="319">
        <v>899999086</v>
      </c>
      <c r="D9" s="320" t="s">
        <v>658</v>
      </c>
      <c r="E9" s="333" t="s">
        <v>677</v>
      </c>
      <c r="F9" s="468" t="s">
        <v>660</v>
      </c>
      <c r="G9" s="321" t="s">
        <v>506</v>
      </c>
      <c r="H9" s="322" t="s">
        <v>659</v>
      </c>
      <c r="I9" s="321">
        <v>1208122</v>
      </c>
      <c r="J9" s="322" t="s">
        <v>649</v>
      </c>
      <c r="K9" s="323">
        <v>135000</v>
      </c>
      <c r="L9" s="323">
        <v>1000000</v>
      </c>
      <c r="M9" s="320" t="s">
        <v>720</v>
      </c>
      <c r="N9" s="321" t="s">
        <v>649</v>
      </c>
      <c r="O9" s="324">
        <f>L9</f>
        <v>1000000</v>
      </c>
      <c r="P9" s="325">
        <f>O9/$Q$6</f>
        <v>9.265915549808184E-5</v>
      </c>
      <c r="Q9" s="321" t="s">
        <v>770</v>
      </c>
    </row>
    <row r="10" spans="1:18" s="326" customFormat="1" ht="19.95" customHeight="1" x14ac:dyDescent="0.3">
      <c r="A10" s="328" t="s">
        <v>127</v>
      </c>
      <c r="B10" s="327" t="s">
        <v>601</v>
      </c>
      <c r="C10" s="328"/>
      <c r="D10" s="328"/>
      <c r="E10" s="401"/>
      <c r="F10" s="328"/>
      <c r="G10" s="329"/>
      <c r="H10" s="329"/>
      <c r="I10" s="329"/>
      <c r="J10" s="329"/>
      <c r="K10" s="330">
        <f>K9</f>
        <v>135000</v>
      </c>
      <c r="L10" s="330">
        <f>L9</f>
        <v>1000000</v>
      </c>
      <c r="M10" s="331"/>
      <c r="N10" s="329"/>
      <c r="O10" s="330">
        <f>O9</f>
        <v>1000000</v>
      </c>
      <c r="P10" s="332">
        <f>P9</f>
        <v>9.265915549808184E-5</v>
      </c>
      <c r="Q10" s="329"/>
    </row>
    <row r="11" spans="1:18" s="326" customFormat="1" ht="27.6" x14ac:dyDescent="0.3">
      <c r="A11" s="317" t="s">
        <v>127</v>
      </c>
      <c r="B11" s="318" t="s">
        <v>661</v>
      </c>
      <c r="C11" s="319">
        <v>890399011</v>
      </c>
      <c r="D11" s="320" t="s">
        <v>672</v>
      </c>
      <c r="E11" s="333" t="s">
        <v>675</v>
      </c>
      <c r="F11" s="468" t="s">
        <v>673</v>
      </c>
      <c r="G11" s="321" t="s">
        <v>506</v>
      </c>
      <c r="H11" s="322" t="s">
        <v>678</v>
      </c>
      <c r="I11" s="321" t="s">
        <v>680</v>
      </c>
      <c r="J11" s="322" t="s">
        <v>649</v>
      </c>
      <c r="K11" s="323">
        <f>7061276+756668+261351</f>
        <v>8079295</v>
      </c>
      <c r="L11" s="323">
        <f>14698000+1575000+544000</f>
        <v>16817000</v>
      </c>
      <c r="M11" s="320" t="s">
        <v>720</v>
      </c>
      <c r="N11" s="321" t="s">
        <v>649</v>
      </c>
      <c r="O11" s="324">
        <f t="shared" ref="O11:O28" si="0">L11</f>
        <v>16817000</v>
      </c>
      <c r="P11" s="325">
        <f t="shared" ref="P11:P36" si="1">O11/$Q$6</f>
        <v>1.5582490180112423E-3</v>
      </c>
      <c r="Q11" s="321" t="s">
        <v>770</v>
      </c>
    </row>
    <row r="12" spans="1:18" s="326" customFormat="1" ht="27" customHeight="1" x14ac:dyDescent="0.3">
      <c r="A12" s="317" t="s">
        <v>127</v>
      </c>
      <c r="B12" s="318" t="s">
        <v>661</v>
      </c>
      <c r="C12" s="319">
        <v>890399011</v>
      </c>
      <c r="D12" s="320" t="s">
        <v>672</v>
      </c>
      <c r="E12" s="333" t="s">
        <v>675</v>
      </c>
      <c r="F12" s="468" t="s">
        <v>673</v>
      </c>
      <c r="G12" s="321" t="s">
        <v>506</v>
      </c>
      <c r="H12" s="322" t="s">
        <v>679</v>
      </c>
      <c r="I12" s="321" t="s">
        <v>680</v>
      </c>
      <c r="J12" s="322" t="s">
        <v>649</v>
      </c>
      <c r="K12" s="323">
        <f>4698841+503506+173879</f>
        <v>5376226</v>
      </c>
      <c r="L12" s="323">
        <f>17106000+1833000+633000</f>
        <v>19572000</v>
      </c>
      <c r="M12" s="320" t="s">
        <v>720</v>
      </c>
      <c r="N12" s="321" t="s">
        <v>649</v>
      </c>
      <c r="O12" s="324">
        <f t="shared" si="0"/>
        <v>19572000</v>
      </c>
      <c r="P12" s="325">
        <f t="shared" si="1"/>
        <v>1.8135249914084579E-3</v>
      </c>
      <c r="Q12" s="321" t="s">
        <v>770</v>
      </c>
    </row>
    <row r="13" spans="1:18" s="326" customFormat="1" ht="27" customHeight="1" x14ac:dyDescent="0.3">
      <c r="A13" s="317" t="s">
        <v>127</v>
      </c>
      <c r="B13" s="318" t="s">
        <v>661</v>
      </c>
      <c r="C13" s="319">
        <v>890399011</v>
      </c>
      <c r="D13" s="320" t="s">
        <v>672</v>
      </c>
      <c r="E13" s="333" t="s">
        <v>675</v>
      </c>
      <c r="F13" s="468" t="s">
        <v>673</v>
      </c>
      <c r="G13" s="321" t="s">
        <v>506</v>
      </c>
      <c r="H13" s="322" t="s">
        <v>681</v>
      </c>
      <c r="I13" s="321" t="s">
        <v>680</v>
      </c>
      <c r="J13" s="322" t="s">
        <v>649</v>
      </c>
      <c r="K13" s="323">
        <f>1503710+161133+55646</f>
        <v>1720489</v>
      </c>
      <c r="L13" s="323">
        <f>17619000+1888000+652000</f>
        <v>20159000</v>
      </c>
      <c r="M13" s="320" t="s">
        <v>720</v>
      </c>
      <c r="N13" s="321" t="s">
        <v>649</v>
      </c>
      <c r="O13" s="324">
        <f t="shared" si="0"/>
        <v>20159000</v>
      </c>
      <c r="P13" s="325">
        <f t="shared" si="1"/>
        <v>1.8679159156858318E-3</v>
      </c>
      <c r="Q13" s="321" t="s">
        <v>770</v>
      </c>
    </row>
    <row r="14" spans="1:18" s="326" customFormat="1" ht="27" customHeight="1" x14ac:dyDescent="0.3">
      <c r="A14" s="317" t="s">
        <v>127</v>
      </c>
      <c r="B14" s="318" t="s">
        <v>661</v>
      </c>
      <c r="C14" s="319">
        <v>890399011</v>
      </c>
      <c r="D14" s="320" t="s">
        <v>672</v>
      </c>
      <c r="E14" s="333" t="s">
        <v>675</v>
      </c>
      <c r="F14" s="468" t="s">
        <v>673</v>
      </c>
      <c r="G14" s="321" t="s">
        <v>506</v>
      </c>
      <c r="H14" s="322" t="s">
        <v>682</v>
      </c>
      <c r="I14" s="321" t="s">
        <v>680</v>
      </c>
      <c r="J14" s="322" t="s">
        <v>649</v>
      </c>
      <c r="K14" s="323">
        <v>0</v>
      </c>
      <c r="L14" s="323">
        <f>18379000+1969000+680000</f>
        <v>21028000</v>
      </c>
      <c r="M14" s="320" t="s">
        <v>720</v>
      </c>
      <c r="N14" s="321" t="s">
        <v>649</v>
      </c>
      <c r="O14" s="324">
        <f t="shared" si="0"/>
        <v>21028000</v>
      </c>
      <c r="P14" s="325">
        <f t="shared" si="1"/>
        <v>1.9484367218136651E-3</v>
      </c>
      <c r="Q14" s="321"/>
      <c r="R14" s="334"/>
    </row>
    <row r="15" spans="1:18" s="326" customFormat="1" ht="27.6" x14ac:dyDescent="0.3">
      <c r="A15" s="436" t="s">
        <v>127</v>
      </c>
      <c r="B15" s="437" t="s">
        <v>661</v>
      </c>
      <c r="C15" s="438">
        <v>890399011</v>
      </c>
      <c r="D15" s="439" t="s">
        <v>672</v>
      </c>
      <c r="E15" s="440" t="s">
        <v>675</v>
      </c>
      <c r="F15" s="468" t="s">
        <v>673</v>
      </c>
      <c r="G15" s="441" t="s">
        <v>506</v>
      </c>
      <c r="H15" s="442" t="s">
        <v>684</v>
      </c>
      <c r="I15" s="441" t="s">
        <v>685</v>
      </c>
      <c r="J15" s="442" t="s">
        <v>649</v>
      </c>
      <c r="K15" s="443">
        <f>1319725+136440+49003</f>
        <v>1505168</v>
      </c>
      <c r="L15" s="443">
        <f>2747000+284000+102000</f>
        <v>3133000</v>
      </c>
      <c r="M15" s="439" t="s">
        <v>720</v>
      </c>
      <c r="N15" s="441" t="s">
        <v>649</v>
      </c>
      <c r="O15" s="444">
        <f t="shared" si="0"/>
        <v>3133000</v>
      </c>
      <c r="P15" s="445">
        <f t="shared" si="1"/>
        <v>2.903011341754904E-4</v>
      </c>
      <c r="Q15" s="321" t="s">
        <v>770</v>
      </c>
    </row>
    <row r="16" spans="1:18" s="326" customFormat="1" ht="27.6" x14ac:dyDescent="0.3">
      <c r="A16" s="436" t="s">
        <v>127</v>
      </c>
      <c r="B16" s="437" t="s">
        <v>661</v>
      </c>
      <c r="C16" s="438">
        <v>890399011</v>
      </c>
      <c r="D16" s="439" t="s">
        <v>672</v>
      </c>
      <c r="E16" s="440" t="s">
        <v>675</v>
      </c>
      <c r="F16" s="468" t="s">
        <v>673</v>
      </c>
      <c r="G16" s="441" t="s">
        <v>506</v>
      </c>
      <c r="H16" s="442" t="s">
        <v>678</v>
      </c>
      <c r="I16" s="441" t="s">
        <v>685</v>
      </c>
      <c r="J16" s="442" t="s">
        <v>649</v>
      </c>
      <c r="K16" s="443">
        <f>1326451+142206+49003</f>
        <v>1517660</v>
      </c>
      <c r="L16" s="443">
        <f>2761000+296000+102000</f>
        <v>3159000</v>
      </c>
      <c r="M16" s="439" t="s">
        <v>720</v>
      </c>
      <c r="N16" s="441" t="s">
        <v>649</v>
      </c>
      <c r="O16" s="444">
        <f t="shared" si="0"/>
        <v>3159000</v>
      </c>
      <c r="P16" s="445">
        <f t="shared" si="1"/>
        <v>2.9271027221844056E-4</v>
      </c>
      <c r="Q16" s="321" t="s">
        <v>770</v>
      </c>
    </row>
    <row r="17" spans="1:18" s="326" customFormat="1" ht="27.6" x14ac:dyDescent="0.3">
      <c r="A17" s="436" t="s">
        <v>127</v>
      </c>
      <c r="B17" s="437" t="s">
        <v>661</v>
      </c>
      <c r="C17" s="438">
        <v>890399011</v>
      </c>
      <c r="D17" s="439" t="s">
        <v>672</v>
      </c>
      <c r="E17" s="440" t="s">
        <v>675</v>
      </c>
      <c r="F17" s="468" t="s">
        <v>673</v>
      </c>
      <c r="G17" s="441" t="s">
        <v>506</v>
      </c>
      <c r="H17" s="442" t="s">
        <v>682</v>
      </c>
      <c r="I17" s="441" t="s">
        <v>685</v>
      </c>
      <c r="J17" s="442" t="s">
        <v>649</v>
      </c>
      <c r="K17" s="446">
        <v>0</v>
      </c>
      <c r="L17" s="446">
        <f>3056000+327000+113000</f>
        <v>3496000</v>
      </c>
      <c r="M17" s="439" t="s">
        <v>720</v>
      </c>
      <c r="N17" s="441" t="s">
        <v>649</v>
      </c>
      <c r="O17" s="444">
        <f t="shared" si="0"/>
        <v>3496000</v>
      </c>
      <c r="P17" s="445">
        <f t="shared" si="1"/>
        <v>3.2393640762129412E-4</v>
      </c>
      <c r="Q17" s="321"/>
      <c r="R17" s="334"/>
    </row>
    <row r="18" spans="1:18" s="326" customFormat="1" ht="27" customHeight="1" x14ac:dyDescent="0.3">
      <c r="A18" s="436" t="s">
        <v>127</v>
      </c>
      <c r="B18" s="437" t="s">
        <v>661</v>
      </c>
      <c r="C18" s="438">
        <v>890399011</v>
      </c>
      <c r="D18" s="439" t="s">
        <v>672</v>
      </c>
      <c r="E18" s="440" t="s">
        <v>675</v>
      </c>
      <c r="F18" s="468" t="s">
        <v>673</v>
      </c>
      <c r="G18" s="441" t="s">
        <v>506</v>
      </c>
      <c r="H18" s="442" t="s">
        <v>684</v>
      </c>
      <c r="I18" s="441" t="s">
        <v>686</v>
      </c>
      <c r="J18" s="442" t="s">
        <v>649</v>
      </c>
      <c r="K18" s="446">
        <f>860920+88878+31708</f>
        <v>981506</v>
      </c>
      <c r="L18" s="446">
        <f>1792000+185000+66000</f>
        <v>2043000</v>
      </c>
      <c r="M18" s="439" t="s">
        <v>720</v>
      </c>
      <c r="N18" s="441" t="s">
        <v>649</v>
      </c>
      <c r="O18" s="444">
        <f t="shared" si="0"/>
        <v>2043000</v>
      </c>
      <c r="P18" s="445">
        <f t="shared" si="1"/>
        <v>1.893026546825812E-4</v>
      </c>
      <c r="Q18" s="321" t="s">
        <v>770</v>
      </c>
    </row>
    <row r="19" spans="1:18" s="326" customFormat="1" ht="27" customHeight="1" x14ac:dyDescent="0.3">
      <c r="A19" s="436" t="s">
        <v>127</v>
      </c>
      <c r="B19" s="437" t="s">
        <v>661</v>
      </c>
      <c r="C19" s="438">
        <v>890399011</v>
      </c>
      <c r="D19" s="439" t="s">
        <v>672</v>
      </c>
      <c r="E19" s="440" t="s">
        <v>675</v>
      </c>
      <c r="F19" s="468" t="s">
        <v>673</v>
      </c>
      <c r="G19" s="441" t="s">
        <v>506</v>
      </c>
      <c r="H19" s="442" t="s">
        <v>678</v>
      </c>
      <c r="I19" s="441" t="s">
        <v>686</v>
      </c>
      <c r="J19" s="442" t="s">
        <v>649</v>
      </c>
      <c r="K19" s="446">
        <v>990634</v>
      </c>
      <c r="L19" s="446">
        <v>2062000</v>
      </c>
      <c r="M19" s="439" t="s">
        <v>720</v>
      </c>
      <c r="N19" s="441" t="s">
        <v>649</v>
      </c>
      <c r="O19" s="444">
        <f t="shared" ref="O19:O20" si="2">L19</f>
        <v>2062000</v>
      </c>
      <c r="P19" s="445">
        <f t="shared" ref="P19:P20" si="3">O19/$Q$6</f>
        <v>1.9106317863704474E-4</v>
      </c>
      <c r="Q19" s="321" t="s">
        <v>770</v>
      </c>
    </row>
    <row r="20" spans="1:18" s="326" customFormat="1" ht="27" customHeight="1" x14ac:dyDescent="0.3">
      <c r="A20" s="436" t="s">
        <v>127</v>
      </c>
      <c r="B20" s="437" t="s">
        <v>661</v>
      </c>
      <c r="C20" s="438">
        <v>890399011</v>
      </c>
      <c r="D20" s="439" t="s">
        <v>672</v>
      </c>
      <c r="E20" s="440" t="s">
        <v>675</v>
      </c>
      <c r="F20" s="468" t="s">
        <v>673</v>
      </c>
      <c r="G20" s="441" t="s">
        <v>506</v>
      </c>
      <c r="H20" s="442" t="s">
        <v>682</v>
      </c>
      <c r="I20" s="441" t="s">
        <v>686</v>
      </c>
      <c r="J20" s="442" t="s">
        <v>649</v>
      </c>
      <c r="K20" s="446">
        <v>0</v>
      </c>
      <c r="L20" s="446">
        <v>2282000</v>
      </c>
      <c r="M20" s="439" t="s">
        <v>720</v>
      </c>
      <c r="N20" s="441" t="s">
        <v>649</v>
      </c>
      <c r="O20" s="444">
        <f t="shared" si="2"/>
        <v>2282000</v>
      </c>
      <c r="P20" s="445">
        <f t="shared" si="3"/>
        <v>2.1144819284662277E-4</v>
      </c>
      <c r="Q20" s="321"/>
      <c r="R20" s="334"/>
    </row>
    <row r="21" spans="1:18" s="326" customFormat="1" ht="27.6" x14ac:dyDescent="0.3">
      <c r="A21" s="436" t="s">
        <v>127</v>
      </c>
      <c r="B21" s="437" t="s">
        <v>661</v>
      </c>
      <c r="C21" s="438">
        <v>890399011</v>
      </c>
      <c r="D21" s="439" t="s">
        <v>672</v>
      </c>
      <c r="E21" s="440" t="s">
        <v>675</v>
      </c>
      <c r="F21" s="468" t="s">
        <v>673</v>
      </c>
      <c r="G21" s="441" t="s">
        <v>506</v>
      </c>
      <c r="H21" s="442" t="s">
        <v>684</v>
      </c>
      <c r="I21" s="441" t="s">
        <v>687</v>
      </c>
      <c r="J21" s="442" t="s">
        <v>649</v>
      </c>
      <c r="K21" s="446">
        <v>1505168</v>
      </c>
      <c r="L21" s="446">
        <v>3133000</v>
      </c>
      <c r="M21" s="439" t="s">
        <v>720</v>
      </c>
      <c r="N21" s="441" t="s">
        <v>649</v>
      </c>
      <c r="O21" s="444">
        <f t="shared" si="0"/>
        <v>3133000</v>
      </c>
      <c r="P21" s="445">
        <f t="shared" si="1"/>
        <v>2.903011341754904E-4</v>
      </c>
      <c r="Q21" s="321" t="s">
        <v>770</v>
      </c>
      <c r="R21" s="334"/>
    </row>
    <row r="22" spans="1:18" s="326" customFormat="1" ht="27.6" x14ac:dyDescent="0.3">
      <c r="A22" s="436" t="s">
        <v>127</v>
      </c>
      <c r="B22" s="437" t="s">
        <v>661</v>
      </c>
      <c r="C22" s="438">
        <v>890399011</v>
      </c>
      <c r="D22" s="439" t="s">
        <v>672</v>
      </c>
      <c r="E22" s="440" t="s">
        <v>675</v>
      </c>
      <c r="F22" s="468" t="s">
        <v>673</v>
      </c>
      <c r="G22" s="441" t="s">
        <v>506</v>
      </c>
      <c r="H22" s="442" t="s">
        <v>678</v>
      </c>
      <c r="I22" s="441" t="s">
        <v>687</v>
      </c>
      <c r="J22" s="442" t="s">
        <v>649</v>
      </c>
      <c r="K22" s="446">
        <v>1517660</v>
      </c>
      <c r="L22" s="446">
        <v>3159000</v>
      </c>
      <c r="M22" s="439" t="s">
        <v>720</v>
      </c>
      <c r="N22" s="441" t="s">
        <v>649</v>
      </c>
      <c r="O22" s="444">
        <f t="shared" si="0"/>
        <v>3159000</v>
      </c>
      <c r="P22" s="445">
        <f t="shared" si="1"/>
        <v>2.9271027221844056E-4</v>
      </c>
      <c r="Q22" s="321" t="s">
        <v>770</v>
      </c>
    </row>
    <row r="23" spans="1:18" s="326" customFormat="1" ht="27.6" x14ac:dyDescent="0.3">
      <c r="A23" s="436" t="s">
        <v>127</v>
      </c>
      <c r="B23" s="437" t="s">
        <v>661</v>
      </c>
      <c r="C23" s="438">
        <v>890399011</v>
      </c>
      <c r="D23" s="439" t="s">
        <v>672</v>
      </c>
      <c r="E23" s="440" t="s">
        <v>675</v>
      </c>
      <c r="F23" s="468" t="s">
        <v>673</v>
      </c>
      <c r="G23" s="441" t="s">
        <v>506</v>
      </c>
      <c r="H23" s="442" t="s">
        <v>679</v>
      </c>
      <c r="I23" s="441" t="s">
        <v>687</v>
      </c>
      <c r="J23" s="442" t="s">
        <v>649</v>
      </c>
      <c r="K23" s="446">
        <v>893839</v>
      </c>
      <c r="L23" s="446">
        <v>3254000</v>
      </c>
      <c r="M23" s="439" t="s">
        <v>720</v>
      </c>
      <c r="N23" s="441" t="s">
        <v>649</v>
      </c>
      <c r="O23" s="444">
        <f t="shared" si="0"/>
        <v>3254000</v>
      </c>
      <c r="P23" s="445">
        <f t="shared" si="1"/>
        <v>3.0151289199075831E-4</v>
      </c>
      <c r="Q23" s="321" t="s">
        <v>770</v>
      </c>
    </row>
    <row r="24" spans="1:18" s="326" customFormat="1" ht="27.6" x14ac:dyDescent="0.3">
      <c r="A24" s="436" t="s">
        <v>127</v>
      </c>
      <c r="B24" s="437" t="s">
        <v>661</v>
      </c>
      <c r="C24" s="438">
        <v>890399011</v>
      </c>
      <c r="D24" s="439" t="s">
        <v>672</v>
      </c>
      <c r="E24" s="440" t="s">
        <v>675</v>
      </c>
      <c r="F24" s="468" t="s">
        <v>673</v>
      </c>
      <c r="G24" s="441" t="s">
        <v>506</v>
      </c>
      <c r="H24" s="442" t="s">
        <v>681</v>
      </c>
      <c r="I24" s="441" t="s">
        <v>687</v>
      </c>
      <c r="J24" s="442" t="s">
        <v>649</v>
      </c>
      <c r="K24" s="446">
        <f>249978+26799+9217</f>
        <v>285994</v>
      </c>
      <c r="L24" s="446">
        <f>2929000+314000+108000</f>
        <v>3351000</v>
      </c>
      <c r="M24" s="439" t="s">
        <v>720</v>
      </c>
      <c r="N24" s="441" t="s">
        <v>649</v>
      </c>
      <c r="O24" s="444">
        <f t="shared" si="0"/>
        <v>3351000</v>
      </c>
      <c r="P24" s="445">
        <f t="shared" si="1"/>
        <v>3.1050083007407226E-4</v>
      </c>
      <c r="Q24" s="321" t="s">
        <v>770</v>
      </c>
    </row>
    <row r="25" spans="1:18" s="326" customFormat="1" ht="27.6" x14ac:dyDescent="0.3">
      <c r="A25" s="436" t="s">
        <v>127</v>
      </c>
      <c r="B25" s="437" t="s">
        <v>661</v>
      </c>
      <c r="C25" s="438">
        <v>890399011</v>
      </c>
      <c r="D25" s="439" t="s">
        <v>672</v>
      </c>
      <c r="E25" s="440" t="s">
        <v>675</v>
      </c>
      <c r="F25" s="468" t="s">
        <v>673</v>
      </c>
      <c r="G25" s="441" t="s">
        <v>506</v>
      </c>
      <c r="H25" s="442" t="s">
        <v>682</v>
      </c>
      <c r="I25" s="441" t="s">
        <v>687</v>
      </c>
      <c r="J25" s="442" t="s">
        <v>649</v>
      </c>
      <c r="K25" s="446">
        <v>0</v>
      </c>
      <c r="L25" s="446">
        <f>3056000+327000+113000</f>
        <v>3496000</v>
      </c>
      <c r="M25" s="439" t="s">
        <v>720</v>
      </c>
      <c r="N25" s="441" t="s">
        <v>649</v>
      </c>
      <c r="O25" s="444">
        <f t="shared" si="0"/>
        <v>3496000</v>
      </c>
      <c r="P25" s="445">
        <f t="shared" si="1"/>
        <v>3.2393640762129412E-4</v>
      </c>
      <c r="Q25" s="321"/>
      <c r="R25" s="334"/>
    </row>
    <row r="26" spans="1:18" s="326" customFormat="1" ht="27" customHeight="1" x14ac:dyDescent="0.3">
      <c r="A26" s="436" t="s">
        <v>127</v>
      </c>
      <c r="B26" s="437" t="s">
        <v>661</v>
      </c>
      <c r="C26" s="438">
        <v>890399011</v>
      </c>
      <c r="D26" s="439" t="s">
        <v>672</v>
      </c>
      <c r="E26" s="440" t="s">
        <v>675</v>
      </c>
      <c r="F26" s="468" t="s">
        <v>673</v>
      </c>
      <c r="G26" s="441" t="s">
        <v>506</v>
      </c>
      <c r="H26" s="442" t="s">
        <v>684</v>
      </c>
      <c r="I26" s="441" t="s">
        <v>688</v>
      </c>
      <c r="J26" s="442" t="s">
        <v>649</v>
      </c>
      <c r="K26" s="446">
        <f>796063+85516+29306</f>
        <v>910885</v>
      </c>
      <c r="L26" s="446">
        <f>1657000+178000+61000</f>
        <v>1896000</v>
      </c>
      <c r="M26" s="439" t="s">
        <v>720</v>
      </c>
      <c r="N26" s="441" t="s">
        <v>649</v>
      </c>
      <c r="O26" s="444">
        <f t="shared" si="0"/>
        <v>1896000</v>
      </c>
      <c r="P26" s="445">
        <f t="shared" si="1"/>
        <v>1.7568175882436317E-4</v>
      </c>
      <c r="Q26" s="321" t="s">
        <v>770</v>
      </c>
    </row>
    <row r="27" spans="1:18" s="326" customFormat="1" ht="27" customHeight="1" x14ac:dyDescent="0.3">
      <c r="A27" s="436" t="s">
        <v>127</v>
      </c>
      <c r="B27" s="437" t="s">
        <v>661</v>
      </c>
      <c r="C27" s="438">
        <v>890399011</v>
      </c>
      <c r="D27" s="439" t="s">
        <v>672</v>
      </c>
      <c r="E27" s="440" t="s">
        <v>675</v>
      </c>
      <c r="F27" s="468" t="s">
        <v>673</v>
      </c>
      <c r="G27" s="441" t="s">
        <v>506</v>
      </c>
      <c r="H27" s="442" t="s">
        <v>678</v>
      </c>
      <c r="I27" s="441" t="s">
        <v>688</v>
      </c>
      <c r="J27" s="442" t="s">
        <v>649</v>
      </c>
      <c r="K27" s="446">
        <f>828732+88878+30747</f>
        <v>948357</v>
      </c>
      <c r="L27" s="446">
        <f>1725000+185000+64000</f>
        <v>1974000</v>
      </c>
      <c r="M27" s="439" t="s">
        <v>720</v>
      </c>
      <c r="N27" s="441" t="s">
        <v>649</v>
      </c>
      <c r="O27" s="444">
        <f t="shared" si="0"/>
        <v>1974000</v>
      </c>
      <c r="P27" s="445">
        <f t="shared" si="1"/>
        <v>1.8290917295321355E-4</v>
      </c>
      <c r="Q27" s="321" t="s">
        <v>770</v>
      </c>
    </row>
    <row r="28" spans="1:18" s="326" customFormat="1" ht="27" customHeight="1" x14ac:dyDescent="0.3">
      <c r="A28" s="436" t="s">
        <v>127</v>
      </c>
      <c r="B28" s="437" t="s">
        <v>661</v>
      </c>
      <c r="C28" s="438">
        <v>890399011</v>
      </c>
      <c r="D28" s="439" t="s">
        <v>672</v>
      </c>
      <c r="E28" s="440" t="s">
        <v>675</v>
      </c>
      <c r="F28" s="468" t="s">
        <v>673</v>
      </c>
      <c r="G28" s="441" t="s">
        <v>506</v>
      </c>
      <c r="H28" s="442" t="s">
        <v>682</v>
      </c>
      <c r="I28" s="441" t="s">
        <v>688</v>
      </c>
      <c r="J28" s="442" t="s">
        <v>649</v>
      </c>
      <c r="K28" s="446">
        <v>0</v>
      </c>
      <c r="L28" s="446">
        <f>1909000+205000+71000</f>
        <v>2185000</v>
      </c>
      <c r="M28" s="439" t="s">
        <v>720</v>
      </c>
      <c r="N28" s="441" t="s">
        <v>649</v>
      </c>
      <c r="O28" s="444">
        <f t="shared" si="0"/>
        <v>2185000</v>
      </c>
      <c r="P28" s="445">
        <f t="shared" si="1"/>
        <v>2.0246025476330882E-4</v>
      </c>
      <c r="Q28" s="321"/>
      <c r="R28" s="334"/>
    </row>
    <row r="29" spans="1:18" s="326" customFormat="1" ht="27.6" x14ac:dyDescent="0.3">
      <c r="A29" s="436" t="s">
        <v>127</v>
      </c>
      <c r="B29" s="437" t="s">
        <v>661</v>
      </c>
      <c r="C29" s="438">
        <v>890399011</v>
      </c>
      <c r="D29" s="439" t="s">
        <v>672</v>
      </c>
      <c r="E29" s="440" t="s">
        <v>675</v>
      </c>
      <c r="F29" s="468" t="s">
        <v>673</v>
      </c>
      <c r="G29" s="441" t="s">
        <v>506</v>
      </c>
      <c r="H29" s="442" t="s">
        <v>682</v>
      </c>
      <c r="I29" s="441" t="s">
        <v>750</v>
      </c>
      <c r="J29" s="442" t="s">
        <v>649</v>
      </c>
      <c r="K29" s="446">
        <v>0</v>
      </c>
      <c r="L29" s="446">
        <v>1993000</v>
      </c>
      <c r="M29" s="439" t="s">
        <v>720</v>
      </c>
      <c r="N29" s="441" t="s">
        <v>649</v>
      </c>
      <c r="O29" s="444">
        <f t="shared" ref="O29:O34" si="4">L29</f>
        <v>1993000</v>
      </c>
      <c r="P29" s="445">
        <f t="shared" ref="P29:P34" si="5">O29/$Q$6</f>
        <v>1.8466969690767712E-4</v>
      </c>
      <c r="Q29" s="321"/>
      <c r="R29" s="334"/>
    </row>
    <row r="30" spans="1:18" s="326" customFormat="1" ht="27" customHeight="1" x14ac:dyDescent="0.3">
      <c r="A30" s="436" t="s">
        <v>127</v>
      </c>
      <c r="B30" s="437" t="s">
        <v>661</v>
      </c>
      <c r="C30" s="438">
        <v>890399011</v>
      </c>
      <c r="D30" s="439" t="s">
        <v>672</v>
      </c>
      <c r="E30" s="440" t="s">
        <v>675</v>
      </c>
      <c r="F30" s="468" t="s">
        <v>673</v>
      </c>
      <c r="G30" s="441" t="s">
        <v>506</v>
      </c>
      <c r="H30" s="442" t="s">
        <v>684</v>
      </c>
      <c r="I30" s="441" t="s">
        <v>751</v>
      </c>
      <c r="J30" s="442" t="s">
        <v>649</v>
      </c>
      <c r="K30" s="446">
        <v>831134</v>
      </c>
      <c r="L30" s="446">
        <v>1730000</v>
      </c>
      <c r="M30" s="439" t="s">
        <v>720</v>
      </c>
      <c r="N30" s="441" t="s">
        <v>649</v>
      </c>
      <c r="O30" s="444">
        <f t="shared" si="4"/>
        <v>1730000</v>
      </c>
      <c r="P30" s="445">
        <f t="shared" si="5"/>
        <v>1.6030033901168159E-4</v>
      </c>
      <c r="Q30" s="321" t="s">
        <v>770</v>
      </c>
      <c r="R30" s="334"/>
    </row>
    <row r="31" spans="1:18" s="326" customFormat="1" ht="27" customHeight="1" x14ac:dyDescent="0.3">
      <c r="A31" s="436" t="s">
        <v>127</v>
      </c>
      <c r="B31" s="437" t="s">
        <v>661</v>
      </c>
      <c r="C31" s="438">
        <v>890399011</v>
      </c>
      <c r="D31" s="439" t="s">
        <v>672</v>
      </c>
      <c r="E31" s="440" t="s">
        <v>675</v>
      </c>
      <c r="F31" s="468" t="s">
        <v>673</v>
      </c>
      <c r="G31" s="441" t="s">
        <v>506</v>
      </c>
      <c r="H31" s="442" t="s">
        <v>678</v>
      </c>
      <c r="I31" s="441" t="s">
        <v>751</v>
      </c>
      <c r="J31" s="442" t="s">
        <v>649</v>
      </c>
      <c r="K31" s="446">
        <v>865245</v>
      </c>
      <c r="L31" s="446">
        <v>1801000</v>
      </c>
      <c r="M31" s="439" t="s">
        <v>720</v>
      </c>
      <c r="N31" s="441" t="s">
        <v>649</v>
      </c>
      <c r="O31" s="444">
        <f t="shared" si="4"/>
        <v>1801000</v>
      </c>
      <c r="P31" s="445">
        <f t="shared" si="5"/>
        <v>1.6687913905204539E-4</v>
      </c>
      <c r="Q31" s="321" t="s">
        <v>770</v>
      </c>
      <c r="R31" s="334"/>
    </row>
    <row r="32" spans="1:18" s="326" customFormat="1" ht="27" customHeight="1" x14ac:dyDescent="0.3">
      <c r="A32" s="436" t="s">
        <v>127</v>
      </c>
      <c r="B32" s="437" t="s">
        <v>661</v>
      </c>
      <c r="C32" s="438">
        <v>890399011</v>
      </c>
      <c r="D32" s="439" t="s">
        <v>672</v>
      </c>
      <c r="E32" s="440" t="s">
        <v>675</v>
      </c>
      <c r="F32" s="468" t="s">
        <v>673</v>
      </c>
      <c r="G32" s="441" t="s">
        <v>506</v>
      </c>
      <c r="H32" s="442" t="s">
        <v>682</v>
      </c>
      <c r="I32" s="441" t="s">
        <v>751</v>
      </c>
      <c r="J32" s="442" t="s">
        <v>649</v>
      </c>
      <c r="K32" s="446">
        <v>0</v>
      </c>
      <c r="L32" s="446">
        <v>1993000</v>
      </c>
      <c r="M32" s="439" t="s">
        <v>720</v>
      </c>
      <c r="N32" s="441" t="s">
        <v>649</v>
      </c>
      <c r="O32" s="444">
        <f t="shared" si="4"/>
        <v>1993000</v>
      </c>
      <c r="P32" s="445">
        <f t="shared" si="5"/>
        <v>1.8466969690767712E-4</v>
      </c>
      <c r="Q32" s="321"/>
      <c r="R32" s="334"/>
    </row>
    <row r="33" spans="1:18" s="326" customFormat="1" ht="27.6" x14ac:dyDescent="0.3">
      <c r="A33" s="436" t="s">
        <v>127</v>
      </c>
      <c r="B33" s="437" t="s">
        <v>661</v>
      </c>
      <c r="C33" s="438">
        <v>890399011</v>
      </c>
      <c r="D33" s="439" t="s">
        <v>672</v>
      </c>
      <c r="E33" s="440" t="s">
        <v>675</v>
      </c>
      <c r="F33" s="468" t="s">
        <v>673</v>
      </c>
      <c r="G33" s="441" t="s">
        <v>506</v>
      </c>
      <c r="H33" s="442" t="s">
        <v>752</v>
      </c>
      <c r="I33" s="441"/>
      <c r="J33" s="442" t="s">
        <v>649</v>
      </c>
      <c r="K33" s="446">
        <v>11676</v>
      </c>
      <c r="L33" s="446">
        <v>0</v>
      </c>
      <c r="M33" s="439" t="s">
        <v>720</v>
      </c>
      <c r="N33" s="441" t="s">
        <v>649</v>
      </c>
      <c r="O33" s="444">
        <f t="shared" si="4"/>
        <v>0</v>
      </c>
      <c r="P33" s="445">
        <f t="shared" si="5"/>
        <v>0</v>
      </c>
      <c r="Q33" s="321" t="s">
        <v>770</v>
      </c>
      <c r="R33" s="334"/>
    </row>
    <row r="34" spans="1:18" s="326" customFormat="1" ht="27" customHeight="1" x14ac:dyDescent="0.3">
      <c r="A34" s="436" t="s">
        <v>127</v>
      </c>
      <c r="B34" s="437" t="s">
        <v>661</v>
      </c>
      <c r="C34" s="438">
        <v>890399011</v>
      </c>
      <c r="D34" s="439" t="s">
        <v>672</v>
      </c>
      <c r="E34" s="440" t="s">
        <v>675</v>
      </c>
      <c r="F34" s="468" t="s">
        <v>673</v>
      </c>
      <c r="G34" s="441" t="s">
        <v>506</v>
      </c>
      <c r="H34" s="442" t="s">
        <v>753</v>
      </c>
      <c r="I34" s="441"/>
      <c r="J34" s="442" t="s">
        <v>649</v>
      </c>
      <c r="K34" s="446">
        <v>1645532</v>
      </c>
      <c r="L34" s="446">
        <v>1914000</v>
      </c>
      <c r="M34" s="439" t="s">
        <v>720</v>
      </c>
      <c r="N34" s="441" t="s">
        <v>649</v>
      </c>
      <c r="O34" s="444">
        <f t="shared" si="4"/>
        <v>1914000</v>
      </c>
      <c r="P34" s="445">
        <f t="shared" si="5"/>
        <v>1.7734962362332864E-4</v>
      </c>
      <c r="Q34" s="321" t="s">
        <v>770</v>
      </c>
      <c r="R34" s="334"/>
    </row>
    <row r="35" spans="1:18" s="326" customFormat="1" ht="19.95" customHeight="1" x14ac:dyDescent="0.3">
      <c r="A35" s="317"/>
      <c r="B35" s="327" t="s">
        <v>601</v>
      </c>
      <c r="C35" s="328"/>
      <c r="D35" s="328"/>
      <c r="E35" s="401"/>
      <c r="F35" s="328"/>
      <c r="G35" s="329"/>
      <c r="H35" s="329"/>
      <c r="I35" s="329"/>
      <c r="J35" s="329"/>
      <c r="K35" s="330">
        <f>SUM(K11:K34)</f>
        <v>29586468</v>
      </c>
      <c r="L35" s="330">
        <f>SUM(L11:L34)</f>
        <v>125630000</v>
      </c>
      <c r="M35" s="331"/>
      <c r="N35" s="329"/>
      <c r="O35" s="330">
        <f>SUM(O11:O34)</f>
        <v>125630000</v>
      </c>
      <c r="P35" s="332">
        <f>SUM(P11:P34)</f>
        <v>1.1640769705224024E-2</v>
      </c>
      <c r="Q35" s="329"/>
      <c r="R35" s="297"/>
    </row>
    <row r="36" spans="1:18" s="471" customFormat="1" ht="55.2" x14ac:dyDescent="0.3">
      <c r="A36" s="436" t="s">
        <v>127</v>
      </c>
      <c r="B36" s="447" t="s">
        <v>661</v>
      </c>
      <c r="C36" s="469">
        <v>94552744</v>
      </c>
      <c r="D36" s="470" t="s">
        <v>756</v>
      </c>
      <c r="E36" s="449" t="s">
        <v>702</v>
      </c>
      <c r="F36" s="450" t="s">
        <v>703</v>
      </c>
      <c r="G36" s="441" t="s">
        <v>506</v>
      </c>
      <c r="H36" s="322" t="s">
        <v>757</v>
      </c>
      <c r="I36" s="452" t="s">
        <v>700</v>
      </c>
      <c r="J36" s="453" t="s">
        <v>706</v>
      </c>
      <c r="K36" s="454"/>
      <c r="L36" s="454">
        <v>24200000</v>
      </c>
      <c r="M36" s="450" t="s">
        <v>720</v>
      </c>
      <c r="N36" s="455" t="s">
        <v>649</v>
      </c>
      <c r="O36" s="456">
        <f t="shared" ref="O36" si="6">L36</f>
        <v>24200000</v>
      </c>
      <c r="P36" s="457">
        <f t="shared" si="1"/>
        <v>2.2423515630535804E-3</v>
      </c>
      <c r="Q36" s="455"/>
    </row>
    <row r="37" spans="1:18" s="326" customFormat="1" ht="19.95" customHeight="1" x14ac:dyDescent="0.3">
      <c r="A37" s="317"/>
      <c r="B37" s="327" t="s">
        <v>601</v>
      </c>
      <c r="C37" s="328"/>
      <c r="D37" s="328"/>
      <c r="E37" s="401"/>
      <c r="F37" s="328"/>
      <c r="G37" s="329"/>
      <c r="H37" s="329"/>
      <c r="I37" s="329"/>
      <c r="J37" s="329"/>
      <c r="K37" s="330">
        <f>K36</f>
        <v>0</v>
      </c>
      <c r="L37" s="330">
        <f>SUM(L36)</f>
        <v>24200000</v>
      </c>
      <c r="M37" s="331"/>
      <c r="N37" s="329"/>
      <c r="O37" s="330">
        <f>SUM(O36)</f>
        <v>24200000</v>
      </c>
      <c r="P37" s="332">
        <f>SUM(P36)</f>
        <v>2.2423515630535804E-3</v>
      </c>
      <c r="Q37" s="329"/>
      <c r="R37" s="297"/>
    </row>
    <row r="38" spans="1:18" ht="27.6" customHeight="1" x14ac:dyDescent="0.3">
      <c r="A38" s="343"/>
      <c r="B38" s="343" t="s">
        <v>664</v>
      </c>
      <c r="C38" s="343"/>
      <c r="D38" s="343"/>
      <c r="E38" s="402"/>
      <c r="F38" s="343"/>
      <c r="G38" s="344"/>
      <c r="H38" s="344"/>
      <c r="I38" s="344"/>
      <c r="J38" s="343"/>
      <c r="K38" s="345">
        <v>29721468</v>
      </c>
      <c r="L38" s="345">
        <f>L10+L35+L37</f>
        <v>150830000</v>
      </c>
      <c r="M38" s="346"/>
      <c r="N38" s="344"/>
      <c r="O38" s="516">
        <f>O10+O35+O37</f>
        <v>150830000</v>
      </c>
      <c r="P38" s="347">
        <f>P10+P35+P37</f>
        <v>1.3975780423775685E-2</v>
      </c>
      <c r="Q38" s="344"/>
      <c r="R38" s="293"/>
    </row>
    <row r="39" spans="1:18" ht="27" customHeight="1" x14ac:dyDescent="0.3">
      <c r="A39" s="317" t="s">
        <v>636</v>
      </c>
      <c r="B39" s="348" t="s">
        <v>602</v>
      </c>
      <c r="C39" s="349">
        <v>14938958</v>
      </c>
      <c r="D39" s="350" t="s">
        <v>482</v>
      </c>
      <c r="E39" s="403" t="s">
        <v>702</v>
      </c>
      <c r="F39" s="350" t="s">
        <v>726</v>
      </c>
      <c r="G39" s="351" t="s">
        <v>651</v>
      </c>
      <c r="H39" s="322" t="s">
        <v>484</v>
      </c>
      <c r="I39" s="351"/>
      <c r="J39" s="360" t="s">
        <v>650</v>
      </c>
      <c r="K39" s="351"/>
      <c r="L39" s="431">
        <v>265000000</v>
      </c>
      <c r="M39" s="357" t="s">
        <v>721</v>
      </c>
      <c r="N39" s="351" t="s">
        <v>649</v>
      </c>
      <c r="O39" s="324">
        <f t="shared" ref="O39" si="7">L39</f>
        <v>265000000</v>
      </c>
      <c r="P39" s="325">
        <f t="shared" ref="P39" si="8">O39/$Q$6</f>
        <v>2.4554676206991689E-2</v>
      </c>
      <c r="Q39" s="351"/>
    </row>
    <row r="40" spans="1:18" ht="19.95" customHeight="1" x14ac:dyDescent="0.3">
      <c r="A40" s="317" t="s">
        <v>636</v>
      </c>
      <c r="B40" s="327" t="s">
        <v>601</v>
      </c>
      <c r="C40" s="328"/>
      <c r="D40" s="328"/>
      <c r="E40" s="401"/>
      <c r="F40" s="328"/>
      <c r="G40" s="329"/>
      <c r="H40" s="329"/>
      <c r="I40" s="329"/>
      <c r="J40" s="328"/>
      <c r="K40" s="329"/>
      <c r="L40" s="356">
        <f>L39</f>
        <v>265000000</v>
      </c>
      <c r="M40" s="328"/>
      <c r="N40" s="329"/>
      <c r="O40" s="330">
        <f>SUM(O39)</f>
        <v>265000000</v>
      </c>
      <c r="P40" s="332">
        <f>P39</f>
        <v>2.4554676206991689E-2</v>
      </c>
      <c r="Q40" s="329"/>
    </row>
    <row r="41" spans="1:18" ht="27" customHeight="1" x14ac:dyDescent="0.3">
      <c r="A41" s="317" t="s">
        <v>636</v>
      </c>
      <c r="B41" s="348" t="s">
        <v>602</v>
      </c>
      <c r="C41" s="349">
        <v>16623644</v>
      </c>
      <c r="D41" s="350" t="s">
        <v>468</v>
      </c>
      <c r="E41" s="403" t="s">
        <v>649</v>
      </c>
      <c r="F41" s="350" t="s">
        <v>726</v>
      </c>
      <c r="G41" s="351" t="s">
        <v>506</v>
      </c>
      <c r="H41" s="322" t="s">
        <v>470</v>
      </c>
      <c r="I41" s="351"/>
      <c r="J41" s="360" t="s">
        <v>650</v>
      </c>
      <c r="K41" s="351"/>
      <c r="L41" s="431">
        <v>145000000</v>
      </c>
      <c r="M41" s="357" t="s">
        <v>721</v>
      </c>
      <c r="N41" s="351" t="s">
        <v>649</v>
      </c>
      <c r="O41" s="324">
        <f t="shared" ref="O41" si="9">L41</f>
        <v>145000000</v>
      </c>
      <c r="P41" s="325">
        <f t="shared" ref="P41" si="10">O41/$Q$6</f>
        <v>1.3435577547221867E-2</v>
      </c>
      <c r="Q41" s="351"/>
    </row>
    <row r="42" spans="1:18" ht="19.95" customHeight="1" x14ac:dyDescent="0.3">
      <c r="A42" s="317" t="s">
        <v>636</v>
      </c>
      <c r="B42" s="327" t="s">
        <v>601</v>
      </c>
      <c r="C42" s="328"/>
      <c r="D42" s="328"/>
      <c r="E42" s="401"/>
      <c r="F42" s="328"/>
      <c r="G42" s="329"/>
      <c r="H42" s="329"/>
      <c r="I42" s="329"/>
      <c r="J42" s="328"/>
      <c r="K42" s="329"/>
      <c r="L42" s="356">
        <f>L41</f>
        <v>145000000</v>
      </c>
      <c r="M42" s="328"/>
      <c r="N42" s="329"/>
      <c r="O42" s="330">
        <f>O41</f>
        <v>145000000</v>
      </c>
      <c r="P42" s="332">
        <f>P41</f>
        <v>1.3435577547221867E-2</v>
      </c>
      <c r="Q42" s="329"/>
    </row>
    <row r="43" spans="1:18" ht="27" customHeight="1" x14ac:dyDescent="0.3">
      <c r="A43" s="317" t="s">
        <v>636</v>
      </c>
      <c r="B43" s="348" t="s">
        <v>602</v>
      </c>
      <c r="C43" s="349">
        <v>14955182</v>
      </c>
      <c r="D43" s="350" t="s">
        <v>455</v>
      </c>
      <c r="E43" s="403" t="s">
        <v>649</v>
      </c>
      <c r="F43" s="350" t="s">
        <v>726</v>
      </c>
      <c r="G43" s="351" t="s">
        <v>506</v>
      </c>
      <c r="H43" s="322" t="s">
        <v>456</v>
      </c>
      <c r="I43" s="351"/>
      <c r="J43" s="414" t="s">
        <v>650</v>
      </c>
      <c r="K43" s="351"/>
      <c r="L43" s="458">
        <v>10000000</v>
      </c>
      <c r="M43" s="357" t="s">
        <v>721</v>
      </c>
      <c r="N43" s="351" t="s">
        <v>649</v>
      </c>
      <c r="O43" s="324">
        <f t="shared" ref="O43" si="11">L43</f>
        <v>10000000</v>
      </c>
      <c r="P43" s="325">
        <f t="shared" ref="P43" si="12">O43/$Q$6</f>
        <v>9.265915549808184E-4</v>
      </c>
      <c r="Q43" s="351"/>
    </row>
    <row r="44" spans="1:18" ht="19.95" customHeight="1" x14ac:dyDescent="0.3">
      <c r="A44" s="317" t="s">
        <v>636</v>
      </c>
      <c r="B44" s="327" t="s">
        <v>601</v>
      </c>
      <c r="C44" s="328"/>
      <c r="D44" s="328"/>
      <c r="E44" s="401"/>
      <c r="F44" s="328"/>
      <c r="G44" s="329"/>
      <c r="H44" s="329"/>
      <c r="I44" s="329"/>
      <c r="J44" s="328"/>
      <c r="K44" s="329"/>
      <c r="L44" s="356">
        <f>L43</f>
        <v>10000000</v>
      </c>
      <c r="M44" s="328"/>
      <c r="N44" s="329"/>
      <c r="O44" s="330">
        <f>SUM(O43)</f>
        <v>10000000</v>
      </c>
      <c r="P44" s="332">
        <f>P43</f>
        <v>9.265915549808184E-4</v>
      </c>
      <c r="Q44" s="329"/>
    </row>
    <row r="45" spans="1:18" s="355" customFormat="1" ht="27" customHeight="1" x14ac:dyDescent="0.3">
      <c r="A45" s="317" t="s">
        <v>636</v>
      </c>
      <c r="B45" s="348" t="s">
        <v>602</v>
      </c>
      <c r="C45" s="349">
        <v>30290116</v>
      </c>
      <c r="D45" s="350" t="s">
        <v>428</v>
      </c>
      <c r="E45" s="403" t="s">
        <v>649</v>
      </c>
      <c r="F45" s="350" t="s">
        <v>726</v>
      </c>
      <c r="G45" s="351" t="s">
        <v>506</v>
      </c>
      <c r="H45" s="322" t="s">
        <v>429</v>
      </c>
      <c r="I45" s="351"/>
      <c r="J45" s="360" t="s">
        <v>650</v>
      </c>
      <c r="K45" s="351"/>
      <c r="L45" s="431">
        <v>135312200</v>
      </c>
      <c r="M45" s="357" t="s">
        <v>721</v>
      </c>
      <c r="N45" s="351" t="s">
        <v>649</v>
      </c>
      <c r="O45" s="324">
        <f t="shared" ref="O45" si="13">L45</f>
        <v>135312200</v>
      </c>
      <c r="P45" s="325">
        <f t="shared" ref="P45" si="14">O45/$Q$6</f>
        <v>1.2537914180587549E-2</v>
      </c>
      <c r="Q45" s="351"/>
    </row>
    <row r="46" spans="1:18" s="355" customFormat="1" ht="19.95" customHeight="1" x14ac:dyDescent="0.3">
      <c r="A46" s="317" t="s">
        <v>636</v>
      </c>
      <c r="B46" s="327" t="s">
        <v>601</v>
      </c>
      <c r="C46" s="328"/>
      <c r="D46" s="328"/>
      <c r="E46" s="401"/>
      <c r="F46" s="328"/>
      <c r="G46" s="329"/>
      <c r="H46" s="329"/>
      <c r="I46" s="329"/>
      <c r="J46" s="328"/>
      <c r="K46" s="329"/>
      <c r="L46" s="356">
        <f>L45</f>
        <v>135312200</v>
      </c>
      <c r="M46" s="328"/>
      <c r="N46" s="329"/>
      <c r="O46" s="330">
        <f>O45</f>
        <v>135312200</v>
      </c>
      <c r="P46" s="332">
        <f>P45</f>
        <v>1.2537914180587549E-2</v>
      </c>
      <c r="Q46" s="329"/>
    </row>
    <row r="47" spans="1:18" ht="27" customHeight="1" x14ac:dyDescent="0.3">
      <c r="A47" s="317" t="s">
        <v>636</v>
      </c>
      <c r="B47" s="348" t="s">
        <v>602</v>
      </c>
      <c r="C47" s="349">
        <v>42206467</v>
      </c>
      <c r="D47" s="350" t="s">
        <v>471</v>
      </c>
      <c r="E47" s="403" t="s">
        <v>649</v>
      </c>
      <c r="F47" s="350" t="s">
        <v>726</v>
      </c>
      <c r="G47" s="351" t="s">
        <v>506</v>
      </c>
      <c r="H47" s="322" t="s">
        <v>472</v>
      </c>
      <c r="I47" s="351"/>
      <c r="J47" s="360" t="s">
        <v>650</v>
      </c>
      <c r="K47" s="351"/>
      <c r="L47" s="431">
        <v>25000000</v>
      </c>
      <c r="M47" s="357" t="s">
        <v>721</v>
      </c>
      <c r="N47" s="351" t="s">
        <v>649</v>
      </c>
      <c r="O47" s="324">
        <f t="shared" ref="O47" si="15">L47</f>
        <v>25000000</v>
      </c>
      <c r="P47" s="325">
        <f t="shared" ref="P47" si="16">O47/$Q$6</f>
        <v>2.3164788874520462E-3</v>
      </c>
      <c r="Q47" s="351"/>
    </row>
    <row r="48" spans="1:18" ht="19.95" customHeight="1" x14ac:dyDescent="0.3">
      <c r="A48" s="317" t="s">
        <v>636</v>
      </c>
      <c r="B48" s="327" t="s">
        <v>601</v>
      </c>
      <c r="C48" s="328"/>
      <c r="D48" s="328"/>
      <c r="E48" s="401"/>
      <c r="F48" s="328"/>
      <c r="G48" s="329"/>
      <c r="H48" s="329"/>
      <c r="I48" s="329"/>
      <c r="J48" s="328"/>
      <c r="K48" s="329"/>
      <c r="L48" s="356">
        <f>L47</f>
        <v>25000000</v>
      </c>
      <c r="M48" s="328"/>
      <c r="N48" s="329"/>
      <c r="O48" s="330">
        <f>O47</f>
        <v>25000000</v>
      </c>
      <c r="P48" s="332">
        <f>P47</f>
        <v>2.3164788874520462E-3</v>
      </c>
      <c r="Q48" s="329"/>
    </row>
    <row r="49" spans="1:18" s="355" customFormat="1" ht="27" customHeight="1" x14ac:dyDescent="0.3">
      <c r="A49" s="317" t="s">
        <v>636</v>
      </c>
      <c r="B49" s="348" t="s">
        <v>602</v>
      </c>
      <c r="C49" s="349">
        <v>94536520</v>
      </c>
      <c r="D49" s="350" t="s">
        <v>417</v>
      </c>
      <c r="E49" s="403" t="s">
        <v>649</v>
      </c>
      <c r="F49" s="350" t="s">
        <v>726</v>
      </c>
      <c r="G49" s="351" t="s">
        <v>506</v>
      </c>
      <c r="H49" s="322" t="s">
        <v>418</v>
      </c>
      <c r="I49" s="351"/>
      <c r="J49" s="360" t="s">
        <v>650</v>
      </c>
      <c r="K49" s="351"/>
      <c r="L49" s="431">
        <v>5000000</v>
      </c>
      <c r="M49" s="357" t="s">
        <v>721</v>
      </c>
      <c r="N49" s="351"/>
      <c r="O49" s="324">
        <f t="shared" ref="O49" si="17">L49</f>
        <v>5000000</v>
      </c>
      <c r="P49" s="325">
        <f t="shared" ref="P49:P55" si="18">O49/$Q$6</f>
        <v>4.632957774904092E-4</v>
      </c>
      <c r="Q49" s="351"/>
    </row>
    <row r="50" spans="1:18" s="355" customFormat="1" ht="19.95" customHeight="1" x14ac:dyDescent="0.3">
      <c r="A50" s="317" t="s">
        <v>636</v>
      </c>
      <c r="B50" s="327" t="s">
        <v>601</v>
      </c>
      <c r="C50" s="328"/>
      <c r="D50" s="328"/>
      <c r="E50" s="401"/>
      <c r="F50" s="328"/>
      <c r="G50" s="329"/>
      <c r="H50" s="329"/>
      <c r="I50" s="329"/>
      <c r="J50" s="328"/>
      <c r="K50" s="329"/>
      <c r="L50" s="356">
        <f>L49</f>
        <v>5000000</v>
      </c>
      <c r="M50" s="328"/>
      <c r="N50" s="329"/>
      <c r="O50" s="330">
        <f>O49</f>
        <v>5000000</v>
      </c>
      <c r="P50" s="332">
        <f>P49</f>
        <v>4.632957774904092E-4</v>
      </c>
      <c r="Q50" s="329"/>
    </row>
    <row r="51" spans="1:18" ht="27" customHeight="1" x14ac:dyDescent="0.3">
      <c r="A51" s="317" t="s">
        <v>636</v>
      </c>
      <c r="B51" s="348" t="s">
        <v>602</v>
      </c>
      <c r="C51" s="349">
        <v>31467363</v>
      </c>
      <c r="D51" s="350" t="s">
        <v>479</v>
      </c>
      <c r="E51" s="403" t="s">
        <v>702</v>
      </c>
      <c r="F51" s="350" t="s">
        <v>726</v>
      </c>
      <c r="G51" s="351" t="s">
        <v>506</v>
      </c>
      <c r="H51" s="322" t="s">
        <v>481</v>
      </c>
      <c r="I51" s="351"/>
      <c r="J51" s="360" t="s">
        <v>650</v>
      </c>
      <c r="K51" s="351"/>
      <c r="L51" s="431">
        <v>15000000</v>
      </c>
      <c r="M51" s="357" t="s">
        <v>721</v>
      </c>
      <c r="N51" s="351" t="s">
        <v>649</v>
      </c>
      <c r="O51" s="324">
        <f t="shared" ref="O51" si="19">L51</f>
        <v>15000000</v>
      </c>
      <c r="P51" s="325">
        <f t="shared" si="18"/>
        <v>1.3898873324712277E-3</v>
      </c>
      <c r="Q51" s="351"/>
    </row>
    <row r="52" spans="1:18" ht="19.95" customHeight="1" x14ac:dyDescent="0.3">
      <c r="A52" s="317" t="s">
        <v>636</v>
      </c>
      <c r="B52" s="327" t="s">
        <v>601</v>
      </c>
      <c r="C52" s="328"/>
      <c r="D52" s="328"/>
      <c r="E52" s="401"/>
      <c r="F52" s="328"/>
      <c r="G52" s="329"/>
      <c r="H52" s="329"/>
      <c r="I52" s="329"/>
      <c r="J52" s="328"/>
      <c r="K52" s="329"/>
      <c r="L52" s="356">
        <f>L51</f>
        <v>15000000</v>
      </c>
      <c r="M52" s="328"/>
      <c r="N52" s="329"/>
      <c r="O52" s="330">
        <f>O51</f>
        <v>15000000</v>
      </c>
      <c r="P52" s="332">
        <f>P51</f>
        <v>1.3898873324712277E-3</v>
      </c>
      <c r="Q52" s="329"/>
    </row>
    <row r="53" spans="1:18" s="355" customFormat="1" ht="27" customHeight="1" x14ac:dyDescent="0.3">
      <c r="A53" s="317" t="s">
        <v>636</v>
      </c>
      <c r="B53" s="348" t="s">
        <v>602</v>
      </c>
      <c r="C53" s="349">
        <v>52250588</v>
      </c>
      <c r="D53" s="350" t="s">
        <v>430</v>
      </c>
      <c r="E53" s="403" t="s">
        <v>702</v>
      </c>
      <c r="F53" s="350" t="s">
        <v>726</v>
      </c>
      <c r="G53" s="351" t="s">
        <v>506</v>
      </c>
      <c r="H53" s="322" t="s">
        <v>431</v>
      </c>
      <c r="I53" s="351"/>
      <c r="J53" s="360" t="s">
        <v>650</v>
      </c>
      <c r="K53" s="351"/>
      <c r="L53" s="431">
        <v>80200000</v>
      </c>
      <c r="M53" s="357" t="s">
        <v>721</v>
      </c>
      <c r="N53" s="351" t="s">
        <v>649</v>
      </c>
      <c r="O53" s="324">
        <f t="shared" ref="O53" si="20">L53</f>
        <v>80200000</v>
      </c>
      <c r="P53" s="325">
        <f t="shared" si="18"/>
        <v>7.4312642709461639E-3</v>
      </c>
      <c r="Q53" s="351"/>
    </row>
    <row r="54" spans="1:18" s="355" customFormat="1" ht="19.95" customHeight="1" x14ac:dyDescent="0.3">
      <c r="A54" s="317" t="s">
        <v>636</v>
      </c>
      <c r="B54" s="327" t="s">
        <v>601</v>
      </c>
      <c r="C54" s="328"/>
      <c r="D54" s="328"/>
      <c r="E54" s="401"/>
      <c r="F54" s="328"/>
      <c r="G54" s="329"/>
      <c r="H54" s="329"/>
      <c r="I54" s="329"/>
      <c r="J54" s="328"/>
      <c r="K54" s="329"/>
      <c r="L54" s="356">
        <f>L53</f>
        <v>80200000</v>
      </c>
      <c r="M54" s="328"/>
      <c r="N54" s="329"/>
      <c r="O54" s="330">
        <f>O53</f>
        <v>80200000</v>
      </c>
      <c r="P54" s="332">
        <f>P53</f>
        <v>7.4312642709461639E-3</v>
      </c>
      <c r="Q54" s="329"/>
    </row>
    <row r="55" spans="1:18" s="355" customFormat="1" ht="27" customHeight="1" x14ac:dyDescent="0.3">
      <c r="A55" s="317" t="s">
        <v>636</v>
      </c>
      <c r="B55" s="348" t="s">
        <v>602</v>
      </c>
      <c r="C55" s="349">
        <v>41572782</v>
      </c>
      <c r="D55" s="350" t="s">
        <v>397</v>
      </c>
      <c r="E55" s="403" t="s">
        <v>702</v>
      </c>
      <c r="F55" s="350" t="s">
        <v>726</v>
      </c>
      <c r="G55" s="351" t="s">
        <v>506</v>
      </c>
      <c r="H55" s="322" t="s">
        <v>398</v>
      </c>
      <c r="I55" s="351"/>
      <c r="J55" s="360" t="s">
        <v>650</v>
      </c>
      <c r="K55" s="351"/>
      <c r="L55" s="431">
        <v>110001880</v>
      </c>
      <c r="M55" s="357" t="s">
        <v>721</v>
      </c>
      <c r="N55" s="351" t="s">
        <v>649</v>
      </c>
      <c r="O55" s="324">
        <f t="shared" ref="O55" si="21">L55</f>
        <v>110001880</v>
      </c>
      <c r="P55" s="325">
        <f t="shared" si="18"/>
        <v>1.0192681304001338E-2</v>
      </c>
      <c r="Q55" s="351"/>
    </row>
    <row r="56" spans="1:18" s="355" customFormat="1" ht="19.95" customHeight="1" x14ac:dyDescent="0.3">
      <c r="A56" s="317" t="s">
        <v>636</v>
      </c>
      <c r="B56" s="327" t="s">
        <v>601</v>
      </c>
      <c r="C56" s="328"/>
      <c r="D56" s="328"/>
      <c r="E56" s="401"/>
      <c r="F56" s="328"/>
      <c r="G56" s="329"/>
      <c r="H56" s="329"/>
      <c r="I56" s="329"/>
      <c r="J56" s="328"/>
      <c r="K56" s="329"/>
      <c r="L56" s="356">
        <f>L55</f>
        <v>110001880</v>
      </c>
      <c r="M56" s="328"/>
      <c r="N56" s="329"/>
      <c r="O56" s="330">
        <f>O55</f>
        <v>110001880</v>
      </c>
      <c r="P56" s="332">
        <f>P55</f>
        <v>1.0192681304001338E-2</v>
      </c>
      <c r="Q56" s="329"/>
      <c r="R56" s="280"/>
    </row>
    <row r="57" spans="1:18" ht="27.6" customHeight="1" x14ac:dyDescent="0.3">
      <c r="A57" s="343"/>
      <c r="B57" s="343" t="s">
        <v>603</v>
      </c>
      <c r="C57" s="343"/>
      <c r="D57" s="343"/>
      <c r="E57" s="402"/>
      <c r="F57" s="343"/>
      <c r="G57" s="344"/>
      <c r="H57" s="344"/>
      <c r="I57" s="344"/>
      <c r="J57" s="343"/>
      <c r="K57" s="345">
        <f>K40+K42+K44+K46+K48+K50+K52+K54+K56</f>
        <v>0</v>
      </c>
      <c r="L57" s="345">
        <f>SUM(L39:L56)-L39-L41-L43-L45-L47-L49-L51-L53-L55</f>
        <v>790514080</v>
      </c>
      <c r="M57" s="346"/>
      <c r="N57" s="344"/>
      <c r="O57" s="345">
        <f>O40+O42+O44+O46+O48+O50+O52+O54+O56</f>
        <v>790514080</v>
      </c>
      <c r="P57" s="347">
        <f>P40+P42+P44+P46+P48+P50+P52+P54+P56</f>
        <v>7.3248367062143105E-2</v>
      </c>
      <c r="Q57" s="344"/>
      <c r="R57" s="293"/>
    </row>
    <row r="58" spans="1:18" s="355" customFormat="1" ht="27" customHeight="1" x14ac:dyDescent="0.3">
      <c r="A58" s="317" t="s">
        <v>637</v>
      </c>
      <c r="B58" s="348"/>
      <c r="C58" s="349"/>
      <c r="D58" s="350" t="s">
        <v>718</v>
      </c>
      <c r="E58" s="403"/>
      <c r="F58" s="350"/>
      <c r="G58" s="351"/>
      <c r="H58" s="352"/>
      <c r="I58" s="351"/>
      <c r="J58" s="353"/>
      <c r="K58" s="351"/>
      <c r="L58" s="354"/>
      <c r="M58" s="357"/>
      <c r="N58" s="351"/>
      <c r="O58" s="324">
        <f t="shared" ref="O58" si="22">L58</f>
        <v>0</v>
      </c>
      <c r="P58" s="325">
        <f t="shared" ref="P58" si="23">O58/$Q$6</f>
        <v>0</v>
      </c>
      <c r="Q58" s="351"/>
    </row>
    <row r="59" spans="1:18" s="355" customFormat="1" ht="19.95" customHeight="1" x14ac:dyDescent="0.3">
      <c r="A59" s="317" t="s">
        <v>637</v>
      </c>
      <c r="B59" s="327" t="s">
        <v>601</v>
      </c>
      <c r="C59" s="328"/>
      <c r="D59" s="328"/>
      <c r="E59" s="401"/>
      <c r="F59" s="328"/>
      <c r="G59" s="329"/>
      <c r="H59" s="329"/>
      <c r="I59" s="329"/>
      <c r="J59" s="328"/>
      <c r="K59" s="329"/>
      <c r="L59" s="356">
        <f>L58</f>
        <v>0</v>
      </c>
      <c r="M59" s="328"/>
      <c r="N59" s="329"/>
      <c r="O59" s="358"/>
      <c r="P59" s="359"/>
      <c r="Q59" s="329"/>
    </row>
    <row r="60" spans="1:18" ht="27.6" customHeight="1" x14ac:dyDescent="0.3">
      <c r="A60" s="343"/>
      <c r="B60" s="343" t="s">
        <v>665</v>
      </c>
      <c r="C60" s="343"/>
      <c r="D60" s="343"/>
      <c r="E60" s="402"/>
      <c r="F60" s="343"/>
      <c r="G60" s="344"/>
      <c r="H60" s="344"/>
      <c r="I60" s="344"/>
      <c r="J60" s="343"/>
      <c r="K60" s="345">
        <f>K59</f>
        <v>0</v>
      </c>
      <c r="L60" s="345">
        <f>L59</f>
        <v>0</v>
      </c>
      <c r="M60" s="346"/>
      <c r="N60" s="344"/>
      <c r="O60" s="345">
        <f>O59</f>
        <v>0</v>
      </c>
      <c r="P60" s="347">
        <f>P59</f>
        <v>0</v>
      </c>
      <c r="Q60" s="344"/>
      <c r="R60" s="293"/>
    </row>
    <row r="61" spans="1:18" s="326" customFormat="1" ht="27" customHeight="1" x14ac:dyDescent="0.3">
      <c r="A61" s="317" t="s">
        <v>608</v>
      </c>
      <c r="B61" s="377" t="s">
        <v>67</v>
      </c>
      <c r="C61" s="459">
        <v>14697782</v>
      </c>
      <c r="D61" s="460" t="s">
        <v>760</v>
      </c>
      <c r="E61" s="440" t="s">
        <v>649</v>
      </c>
      <c r="F61" s="439" t="s">
        <v>649</v>
      </c>
      <c r="G61" s="441" t="s">
        <v>651</v>
      </c>
      <c r="H61" s="461" t="s">
        <v>761</v>
      </c>
      <c r="I61" s="370"/>
      <c r="J61" s="462" t="s">
        <v>655</v>
      </c>
      <c r="K61" s="370"/>
      <c r="L61" s="431">
        <v>66078356</v>
      </c>
      <c r="M61" s="357" t="s">
        <v>721</v>
      </c>
      <c r="N61" s="320" t="s">
        <v>649</v>
      </c>
      <c r="O61" s="415">
        <f>+L61</f>
        <v>66078356</v>
      </c>
      <c r="P61" s="325">
        <f t="shared" ref="P61" si="24">O61/$Q$6</f>
        <v>6.1227646636616093E-3</v>
      </c>
      <c r="Q61" s="350"/>
    </row>
    <row r="62" spans="1:18" s="326" customFormat="1" ht="19.95" customHeight="1" x14ac:dyDescent="0.3">
      <c r="A62" s="317" t="s">
        <v>608</v>
      </c>
      <c r="B62" s="327" t="s">
        <v>601</v>
      </c>
      <c r="C62" s="328"/>
      <c r="D62" s="328"/>
      <c r="E62" s="401"/>
      <c r="F62" s="328"/>
      <c r="G62" s="329"/>
      <c r="H62" s="368"/>
      <c r="I62" s="329"/>
      <c r="J62" s="328"/>
      <c r="K62" s="329"/>
      <c r="L62" s="356">
        <f>SUM(L61)</f>
        <v>66078356</v>
      </c>
      <c r="M62" s="328"/>
      <c r="N62" s="328"/>
      <c r="O62" s="356">
        <f t="shared" ref="O62:P62" si="25">SUM(O61)</f>
        <v>66078356</v>
      </c>
      <c r="P62" s="475">
        <f t="shared" si="25"/>
        <v>6.1227646636616093E-3</v>
      </c>
      <c r="Q62" s="328"/>
    </row>
    <row r="63" spans="1:18" ht="27.6" customHeight="1" x14ac:dyDescent="0.3">
      <c r="A63" s="343"/>
      <c r="B63" s="343" t="s">
        <v>289</v>
      </c>
      <c r="C63" s="343"/>
      <c r="D63" s="343"/>
      <c r="E63" s="402"/>
      <c r="F63" s="343"/>
      <c r="G63" s="344"/>
      <c r="H63" s="344"/>
      <c r="I63" s="344"/>
      <c r="J63" s="343"/>
      <c r="K63" s="345"/>
      <c r="L63" s="345">
        <f>+L62</f>
        <v>66078356</v>
      </c>
      <c r="M63" s="346"/>
      <c r="N63" s="344"/>
      <c r="O63" s="345">
        <f>+O62</f>
        <v>66078356</v>
      </c>
      <c r="P63" s="347">
        <f>+P62</f>
        <v>6.1227646636616093E-3</v>
      </c>
      <c r="Q63" s="344"/>
      <c r="R63" s="293"/>
    </row>
    <row r="64" spans="1:18" s="355" customFormat="1" ht="41.4" x14ac:dyDescent="0.3">
      <c r="A64" s="317" t="s">
        <v>128</v>
      </c>
      <c r="B64" s="348" t="s">
        <v>693</v>
      </c>
      <c r="C64" s="349">
        <v>80410461</v>
      </c>
      <c r="D64" s="467" t="s">
        <v>692</v>
      </c>
      <c r="E64" s="403"/>
      <c r="F64" s="350" t="s">
        <v>649</v>
      </c>
      <c r="G64" s="321" t="s">
        <v>506</v>
      </c>
      <c r="H64" s="352" t="s">
        <v>694</v>
      </c>
      <c r="I64" s="353" t="s">
        <v>696</v>
      </c>
      <c r="J64" s="352" t="s">
        <v>695</v>
      </c>
      <c r="K64" s="362">
        <v>0</v>
      </c>
      <c r="L64" s="362">
        <v>20000000</v>
      </c>
      <c r="M64" s="357" t="s">
        <v>721</v>
      </c>
      <c r="N64" s="351" t="s">
        <v>649</v>
      </c>
      <c r="O64" s="324">
        <f t="shared" ref="O64" si="26">L64</f>
        <v>20000000</v>
      </c>
      <c r="P64" s="325">
        <f t="shared" ref="P64:P68" si="27">O64/$Q$6</f>
        <v>1.8531831099616368E-3</v>
      </c>
      <c r="Q64" s="351"/>
    </row>
    <row r="65" spans="1:18" s="355" customFormat="1" ht="19.95" customHeight="1" x14ac:dyDescent="0.3">
      <c r="A65" s="317" t="s">
        <v>128</v>
      </c>
      <c r="B65" s="327" t="s">
        <v>601</v>
      </c>
      <c r="C65" s="328"/>
      <c r="D65" s="328"/>
      <c r="E65" s="401"/>
      <c r="F65" s="328"/>
      <c r="G65" s="329"/>
      <c r="H65" s="329"/>
      <c r="I65" s="331"/>
      <c r="J65" s="329"/>
      <c r="K65" s="330">
        <f>SUM(K64)</f>
        <v>0</v>
      </c>
      <c r="L65" s="330">
        <f>L64</f>
        <v>20000000</v>
      </c>
      <c r="M65" s="328"/>
      <c r="N65" s="329"/>
      <c r="O65" s="330">
        <f>SUM(O64)</f>
        <v>20000000</v>
      </c>
      <c r="P65" s="332">
        <f>SUM(P64)</f>
        <v>1.8531831099616368E-3</v>
      </c>
      <c r="Q65" s="329"/>
    </row>
    <row r="66" spans="1:18" s="280" customFormat="1" ht="30.75" customHeight="1" x14ac:dyDescent="0.3">
      <c r="A66" s="317" t="s">
        <v>128</v>
      </c>
      <c r="B66" s="463" t="s">
        <v>693</v>
      </c>
      <c r="C66" s="448">
        <v>16781025</v>
      </c>
      <c r="D66" s="467" t="s">
        <v>701</v>
      </c>
      <c r="E66" s="449" t="s">
        <v>702</v>
      </c>
      <c r="F66" s="450" t="s">
        <v>703</v>
      </c>
      <c r="G66" s="464" t="s">
        <v>506</v>
      </c>
      <c r="H66" s="465" t="s">
        <v>699</v>
      </c>
      <c r="I66" s="452" t="s">
        <v>700</v>
      </c>
      <c r="J66" s="465" t="s">
        <v>695</v>
      </c>
      <c r="K66" s="454">
        <v>0</v>
      </c>
      <c r="L66" s="454">
        <v>30000000</v>
      </c>
      <c r="M66" s="466" t="s">
        <v>721</v>
      </c>
      <c r="N66" s="455" t="s">
        <v>649</v>
      </c>
      <c r="O66" s="456">
        <f t="shared" ref="O66" si="28">L66</f>
        <v>30000000</v>
      </c>
      <c r="P66" s="457">
        <f t="shared" si="27"/>
        <v>2.7797746649424553E-3</v>
      </c>
      <c r="Q66" s="455"/>
    </row>
    <row r="67" spans="1:18" s="355" customFormat="1" ht="41.25" customHeight="1" x14ac:dyDescent="0.3">
      <c r="A67" s="317" t="s">
        <v>128</v>
      </c>
      <c r="B67" s="327" t="s">
        <v>601</v>
      </c>
      <c r="C67" s="328"/>
      <c r="D67" s="328"/>
      <c r="E67" s="401"/>
      <c r="F67" s="328"/>
      <c r="G67" s="329"/>
      <c r="H67" s="329"/>
      <c r="I67" s="331"/>
      <c r="J67" s="329"/>
      <c r="K67" s="330">
        <f>SUM(K66)</f>
        <v>0</v>
      </c>
      <c r="L67" s="330">
        <f>L66</f>
        <v>30000000</v>
      </c>
      <c r="M67" s="328"/>
      <c r="N67" s="329"/>
      <c r="O67" s="330">
        <f>SUM(O66)</f>
        <v>30000000</v>
      </c>
      <c r="P67" s="332">
        <f>SUM(P66)</f>
        <v>2.7797746649424553E-3</v>
      </c>
      <c r="Q67" s="329"/>
    </row>
    <row r="68" spans="1:18" s="280" customFormat="1" ht="27.6" x14ac:dyDescent="0.3">
      <c r="A68" s="317" t="s">
        <v>128</v>
      </c>
      <c r="B68" s="463" t="s">
        <v>693</v>
      </c>
      <c r="C68" s="448">
        <v>94552744</v>
      </c>
      <c r="D68" s="467" t="s">
        <v>705</v>
      </c>
      <c r="E68" s="449" t="s">
        <v>702</v>
      </c>
      <c r="F68" s="450" t="s">
        <v>703</v>
      </c>
      <c r="G68" s="464" t="s">
        <v>506</v>
      </c>
      <c r="H68" s="465" t="s">
        <v>704</v>
      </c>
      <c r="I68" s="452" t="s">
        <v>700</v>
      </c>
      <c r="J68" s="465" t="s">
        <v>695</v>
      </c>
      <c r="K68" s="454">
        <v>0</v>
      </c>
      <c r="L68" s="454">
        <v>286600000</v>
      </c>
      <c r="M68" s="466" t="s">
        <v>721</v>
      </c>
      <c r="N68" s="455" t="s">
        <v>649</v>
      </c>
      <c r="O68" s="456">
        <f t="shared" ref="O68" si="29">L68</f>
        <v>286600000</v>
      </c>
      <c r="P68" s="457">
        <f t="shared" si="27"/>
        <v>2.6556113965750257E-2</v>
      </c>
      <c r="Q68" s="455"/>
    </row>
    <row r="69" spans="1:18" s="355" customFormat="1" ht="25.5" customHeight="1" x14ac:dyDescent="0.3">
      <c r="A69" s="317" t="s">
        <v>128</v>
      </c>
      <c r="B69" s="327" t="s">
        <v>601</v>
      </c>
      <c r="C69" s="328"/>
      <c r="D69" s="328"/>
      <c r="E69" s="401"/>
      <c r="F69" s="328"/>
      <c r="G69" s="329"/>
      <c r="H69" s="329"/>
      <c r="I69" s="331"/>
      <c r="J69" s="329"/>
      <c r="K69" s="330">
        <v>0</v>
      </c>
      <c r="L69" s="330">
        <f>L68</f>
        <v>286600000</v>
      </c>
      <c r="M69" s="328"/>
      <c r="N69" s="329"/>
      <c r="O69" s="330">
        <f>SUM(O68)</f>
        <v>286600000</v>
      </c>
      <c r="P69" s="332">
        <f>SUM(P68)</f>
        <v>2.6556113965750257E-2</v>
      </c>
      <c r="Q69" s="329"/>
      <c r="R69" s="280"/>
    </row>
    <row r="70" spans="1:18" s="355" customFormat="1" ht="25.5" customHeight="1" x14ac:dyDescent="0.3">
      <c r="A70" s="317" t="s">
        <v>128</v>
      </c>
      <c r="B70" s="463" t="s">
        <v>693</v>
      </c>
      <c r="C70" s="448">
        <v>16697923</v>
      </c>
      <c r="D70" s="467" t="s">
        <v>765</v>
      </c>
      <c r="E70" s="449" t="s">
        <v>702</v>
      </c>
      <c r="F70" s="450" t="s">
        <v>649</v>
      </c>
      <c r="G70" s="464" t="s">
        <v>506</v>
      </c>
      <c r="H70" s="465" t="s">
        <v>699</v>
      </c>
      <c r="I70" s="452" t="s">
        <v>700</v>
      </c>
      <c r="J70" s="465" t="s">
        <v>695</v>
      </c>
      <c r="K70" s="454">
        <v>0</v>
      </c>
      <c r="L70" s="454">
        <v>45000000</v>
      </c>
      <c r="M70" s="466" t="s">
        <v>721</v>
      </c>
      <c r="N70" s="455" t="s">
        <v>649</v>
      </c>
      <c r="O70" s="456">
        <f t="shared" ref="O70" si="30">L70</f>
        <v>45000000</v>
      </c>
      <c r="P70" s="457">
        <f t="shared" ref="P70" si="31">O70/$Q$6</f>
        <v>4.1696619974136827E-3</v>
      </c>
      <c r="Q70" s="455"/>
      <c r="R70" s="280"/>
    </row>
    <row r="71" spans="1:18" s="355" customFormat="1" ht="25.5" customHeight="1" x14ac:dyDescent="0.3">
      <c r="A71" s="317" t="s">
        <v>128</v>
      </c>
      <c r="B71" s="327" t="s">
        <v>601</v>
      </c>
      <c r="C71" s="328"/>
      <c r="D71" s="328"/>
      <c r="E71" s="401"/>
      <c r="F71" s="328"/>
      <c r="G71" s="329"/>
      <c r="H71" s="329"/>
      <c r="I71" s="331"/>
      <c r="J71" s="329"/>
      <c r="K71" s="330">
        <v>0</v>
      </c>
      <c r="L71" s="330">
        <f>L70</f>
        <v>45000000</v>
      </c>
      <c r="M71" s="328"/>
      <c r="N71" s="329"/>
      <c r="O71" s="330">
        <f>SUM(O70)</f>
        <v>45000000</v>
      </c>
      <c r="P71" s="332">
        <f>SUM(P70)</f>
        <v>4.1696619974136827E-3</v>
      </c>
      <c r="Q71" s="329"/>
      <c r="R71" s="280"/>
    </row>
    <row r="72" spans="1:18" s="473" customFormat="1" ht="25.5" customHeight="1" x14ac:dyDescent="0.3">
      <c r="A72" s="317" t="s">
        <v>128</v>
      </c>
      <c r="B72" s="463" t="s">
        <v>693</v>
      </c>
      <c r="C72" s="469">
        <v>16697923</v>
      </c>
      <c r="D72" s="470" t="s">
        <v>765</v>
      </c>
      <c r="E72" s="449" t="s">
        <v>702</v>
      </c>
      <c r="F72" s="450" t="s">
        <v>649</v>
      </c>
      <c r="G72" s="464" t="s">
        <v>506</v>
      </c>
      <c r="H72" s="465" t="s">
        <v>699</v>
      </c>
      <c r="I72" s="452" t="s">
        <v>700</v>
      </c>
      <c r="J72" s="465" t="s">
        <v>695</v>
      </c>
      <c r="K72" s="454">
        <v>0</v>
      </c>
      <c r="L72" s="454">
        <v>72000000</v>
      </c>
      <c r="M72" s="466" t="s">
        <v>721</v>
      </c>
      <c r="N72" s="455" t="s">
        <v>649</v>
      </c>
      <c r="O72" s="456">
        <f t="shared" ref="O72" si="32">L72</f>
        <v>72000000</v>
      </c>
      <c r="P72" s="457">
        <f t="shared" ref="P72" si="33">O72/$Q$6</f>
        <v>6.6714591958618929E-3</v>
      </c>
      <c r="Q72" s="455"/>
      <c r="R72" s="471"/>
    </row>
    <row r="73" spans="1:18" s="355" customFormat="1" ht="25.5" customHeight="1" x14ac:dyDescent="0.3">
      <c r="A73" s="317" t="s">
        <v>128</v>
      </c>
      <c r="B73" s="327" t="s">
        <v>601</v>
      </c>
      <c r="C73" s="328"/>
      <c r="D73" s="328"/>
      <c r="E73" s="401"/>
      <c r="F73" s="328"/>
      <c r="G73" s="329"/>
      <c r="H73" s="329"/>
      <c r="I73" s="331"/>
      <c r="J73" s="329"/>
      <c r="K73" s="330">
        <v>0</v>
      </c>
      <c r="L73" s="330">
        <f>L72</f>
        <v>72000000</v>
      </c>
      <c r="M73" s="328"/>
      <c r="N73" s="329"/>
      <c r="O73" s="330">
        <f>SUM(O72)</f>
        <v>72000000</v>
      </c>
      <c r="P73" s="332">
        <f>SUM(P72)</f>
        <v>6.6714591958618929E-3</v>
      </c>
      <c r="Q73" s="329"/>
      <c r="R73" s="280"/>
    </row>
    <row r="74" spans="1:18" s="355" customFormat="1" ht="27.6" x14ac:dyDescent="0.3">
      <c r="A74" s="317" t="s">
        <v>128</v>
      </c>
      <c r="B74" s="463" t="s">
        <v>693</v>
      </c>
      <c r="C74" s="448">
        <v>66652250</v>
      </c>
      <c r="D74" s="467" t="s">
        <v>768</v>
      </c>
      <c r="E74" s="449" t="s">
        <v>702</v>
      </c>
      <c r="F74" s="450" t="s">
        <v>649</v>
      </c>
      <c r="G74" s="464" t="s">
        <v>506</v>
      </c>
      <c r="H74" s="451" t="s">
        <v>769</v>
      </c>
      <c r="I74" s="452" t="s">
        <v>700</v>
      </c>
      <c r="J74" s="465" t="s">
        <v>695</v>
      </c>
      <c r="K74" s="454">
        <v>0</v>
      </c>
      <c r="L74" s="454">
        <v>103636000</v>
      </c>
      <c r="M74" s="466" t="s">
        <v>721</v>
      </c>
      <c r="N74" s="455" t="s">
        <v>649</v>
      </c>
      <c r="O74" s="456">
        <f t="shared" ref="O74" si="34">L74</f>
        <v>103636000</v>
      </c>
      <c r="P74" s="457">
        <f t="shared" ref="P74" si="35">O74/$Q$6</f>
        <v>9.6028242391992102E-3</v>
      </c>
      <c r="Q74" s="455"/>
      <c r="R74" s="280"/>
    </row>
    <row r="75" spans="1:18" s="355" customFormat="1" ht="25.5" customHeight="1" x14ac:dyDescent="0.3">
      <c r="A75" s="317" t="s">
        <v>128</v>
      </c>
      <c r="B75" s="327" t="s">
        <v>601</v>
      </c>
      <c r="C75" s="328"/>
      <c r="D75" s="328"/>
      <c r="E75" s="401"/>
      <c r="F75" s="328"/>
      <c r="G75" s="329"/>
      <c r="H75" s="329"/>
      <c r="I75" s="331"/>
      <c r="J75" s="329"/>
      <c r="K75" s="330">
        <v>0</v>
      </c>
      <c r="L75" s="330">
        <f>L74</f>
        <v>103636000</v>
      </c>
      <c r="M75" s="328"/>
      <c r="N75" s="329"/>
      <c r="O75" s="330">
        <f>SUM(O74)</f>
        <v>103636000</v>
      </c>
      <c r="P75" s="332">
        <f>SUM(P74)</f>
        <v>9.6028242391992102E-3</v>
      </c>
      <c r="Q75" s="329"/>
      <c r="R75" s="280"/>
    </row>
    <row r="76" spans="1:18" ht="27.6" customHeight="1" x14ac:dyDescent="0.3">
      <c r="A76" s="343"/>
      <c r="B76" s="343" t="s">
        <v>290</v>
      </c>
      <c r="C76" s="343"/>
      <c r="D76" s="343"/>
      <c r="E76" s="402"/>
      <c r="F76" s="343"/>
      <c r="G76" s="344"/>
      <c r="H76" s="344"/>
      <c r="I76" s="344"/>
      <c r="J76" s="343"/>
      <c r="K76" s="345">
        <f>+K65+K67+K69+K71+K73+K75</f>
        <v>0</v>
      </c>
      <c r="L76" s="345">
        <f>L65+L67+L69+L71+L73+L75</f>
        <v>557236000</v>
      </c>
      <c r="M76" s="346"/>
      <c r="N76" s="344"/>
      <c r="O76" s="345">
        <f>O65+O67+O69+O71+O73+O75</f>
        <v>557236000</v>
      </c>
      <c r="P76" s="347">
        <f>P65+P67+P69+P71+P73+P75</f>
        <v>5.1633017173129139E-2</v>
      </c>
      <c r="Q76" s="344"/>
      <c r="R76" s="293"/>
    </row>
    <row r="77" spans="1:18" x14ac:dyDescent="0.3">
      <c r="A77" s="272" t="s">
        <v>653</v>
      </c>
      <c r="B77" s="272"/>
      <c r="C77" s="272"/>
      <c r="D77" s="273"/>
      <c r="E77" s="404"/>
      <c r="F77" s="273"/>
      <c r="G77" s="273"/>
      <c r="H77" s="273"/>
      <c r="I77" s="274"/>
      <c r="J77" s="273"/>
      <c r="K77" s="477">
        <f>K38+K57+K63+K76</f>
        <v>29721468</v>
      </c>
      <c r="L77" s="514">
        <f>L38+L57+L63+L76</f>
        <v>1564658436</v>
      </c>
      <c r="M77" s="478"/>
      <c r="N77" s="479"/>
      <c r="O77" s="514">
        <f>O38+O57+O63+O76</f>
        <v>1564658436</v>
      </c>
      <c r="P77" s="517">
        <f>P38+P57+P63+P76</f>
        <v>0.14497992932270953</v>
      </c>
      <c r="Q77" s="363"/>
      <c r="R77" s="515"/>
    </row>
    <row r="78" spans="1:18" x14ac:dyDescent="0.3">
      <c r="A78" s="287"/>
      <c r="B78" s="287"/>
      <c r="C78" s="287"/>
      <c r="D78" s="288"/>
      <c r="E78" s="405"/>
      <c r="F78" s="288"/>
      <c r="G78" s="288"/>
      <c r="H78" s="288"/>
      <c r="I78" s="289"/>
      <c r="J78" s="288"/>
      <c r="K78" s="289"/>
      <c r="L78" s="289"/>
      <c r="M78" s="299"/>
      <c r="N78" s="288"/>
      <c r="O78" s="289"/>
      <c r="P78" s="290"/>
      <c r="Q78" s="302"/>
    </row>
    <row r="80" spans="1:18" ht="22.2" customHeight="1" x14ac:dyDescent="0.3">
      <c r="A80" s="271" t="s">
        <v>758</v>
      </c>
      <c r="B80" s="271"/>
      <c r="C80" s="271"/>
      <c r="D80" s="271"/>
      <c r="E80" s="400"/>
      <c r="F80" s="271"/>
      <c r="G80" s="271"/>
      <c r="H80" s="271"/>
      <c r="I80" s="271"/>
      <c r="J80" s="271"/>
      <c r="K80" s="271"/>
      <c r="L80" s="276"/>
      <c r="M80" s="298"/>
      <c r="N80" s="271"/>
      <c r="O80" s="282"/>
      <c r="P80" s="292"/>
      <c r="Q80" s="292"/>
    </row>
    <row r="81" spans="1:17" ht="27.6" x14ac:dyDescent="0.3">
      <c r="A81" s="279" t="s">
        <v>648</v>
      </c>
      <c r="B81" s="279" t="s">
        <v>292</v>
      </c>
      <c r="C81" s="279" t="s">
        <v>1</v>
      </c>
      <c r="D81" s="279" t="s">
        <v>0</v>
      </c>
      <c r="E81" s="410"/>
      <c r="F81" s="279" t="s">
        <v>639</v>
      </c>
      <c r="G81" s="279" t="s">
        <v>640</v>
      </c>
      <c r="H81" s="279" t="s">
        <v>641</v>
      </c>
      <c r="I81" s="279" t="s">
        <v>642</v>
      </c>
      <c r="J81" s="279" t="s">
        <v>643</v>
      </c>
      <c r="K81" s="279" t="s">
        <v>632</v>
      </c>
      <c r="L81" s="286" t="s">
        <v>644</v>
      </c>
      <c r="M81" s="279" t="s">
        <v>645</v>
      </c>
      <c r="N81" s="279" t="s">
        <v>646</v>
      </c>
      <c r="O81" s="480" t="s">
        <v>663</v>
      </c>
      <c r="P81" s="481" t="s">
        <v>662</v>
      </c>
      <c r="Q81" s="279" t="s">
        <v>647</v>
      </c>
    </row>
    <row r="82" spans="1:17" s="326" customFormat="1" ht="27.6" x14ac:dyDescent="0.3">
      <c r="A82" s="376" t="s">
        <v>127</v>
      </c>
      <c r="B82" s="318" t="s">
        <v>315</v>
      </c>
      <c r="C82" s="319">
        <v>1107081203</v>
      </c>
      <c r="D82" s="472" t="s">
        <v>321</v>
      </c>
      <c r="E82" s="482" t="s">
        <v>649</v>
      </c>
      <c r="F82" s="321" t="s">
        <v>649</v>
      </c>
      <c r="G82" s="321" t="s">
        <v>651</v>
      </c>
      <c r="H82" s="322" t="s">
        <v>333</v>
      </c>
      <c r="I82" s="321"/>
      <c r="J82" s="322" t="s">
        <v>315</v>
      </c>
      <c r="K82" s="321"/>
      <c r="L82" s="323">
        <v>3091128</v>
      </c>
      <c r="M82" s="361" t="s">
        <v>728</v>
      </c>
      <c r="N82" s="321" t="s">
        <v>649</v>
      </c>
      <c r="O82" s="324">
        <f t="shared" ref="O82:O84" si="36">L82</f>
        <v>3091128</v>
      </c>
      <c r="P82" s="325">
        <f t="shared" ref="P82:P128" si="37">O82/$Q$6</f>
        <v>2.864213100164747E-4</v>
      </c>
      <c r="Q82" s="321"/>
    </row>
    <row r="83" spans="1:17" s="326" customFormat="1" ht="27.6" customHeight="1" x14ac:dyDescent="0.3">
      <c r="A83" s="376" t="s">
        <v>127</v>
      </c>
      <c r="B83" s="318" t="s">
        <v>315</v>
      </c>
      <c r="C83" s="319">
        <v>1107081203</v>
      </c>
      <c r="D83" s="472" t="s">
        <v>321</v>
      </c>
      <c r="E83" s="482" t="s">
        <v>649</v>
      </c>
      <c r="F83" s="321" t="s">
        <v>649</v>
      </c>
      <c r="G83" s="321" t="s">
        <v>651</v>
      </c>
      <c r="H83" s="322" t="s">
        <v>336</v>
      </c>
      <c r="I83" s="321"/>
      <c r="J83" s="322" t="s">
        <v>315</v>
      </c>
      <c r="K83" s="321"/>
      <c r="L83" s="323">
        <v>1773403</v>
      </c>
      <c r="M83" s="361" t="s">
        <v>728</v>
      </c>
      <c r="N83" s="321" t="s">
        <v>649</v>
      </c>
      <c r="O83" s="324">
        <f t="shared" si="36"/>
        <v>1773403</v>
      </c>
      <c r="P83" s="325">
        <f t="shared" si="37"/>
        <v>1.6432202433776483E-4</v>
      </c>
      <c r="Q83" s="321"/>
    </row>
    <row r="84" spans="1:17" s="326" customFormat="1" ht="27.6" customHeight="1" x14ac:dyDescent="0.3">
      <c r="A84" s="376" t="s">
        <v>127</v>
      </c>
      <c r="B84" s="318" t="s">
        <v>315</v>
      </c>
      <c r="C84" s="319">
        <v>1107081203</v>
      </c>
      <c r="D84" s="472" t="s">
        <v>321</v>
      </c>
      <c r="E84" s="482" t="s">
        <v>649</v>
      </c>
      <c r="F84" s="321" t="s">
        <v>649</v>
      </c>
      <c r="G84" s="321" t="s">
        <v>651</v>
      </c>
      <c r="H84" s="322" t="s">
        <v>337</v>
      </c>
      <c r="I84" s="321"/>
      <c r="J84" s="322" t="s">
        <v>315</v>
      </c>
      <c r="K84" s="321"/>
      <c r="L84" s="323">
        <v>1275000</v>
      </c>
      <c r="M84" s="361" t="s">
        <v>728</v>
      </c>
      <c r="N84" s="321" t="s">
        <v>649</v>
      </c>
      <c r="O84" s="324">
        <f t="shared" si="36"/>
        <v>1275000</v>
      </c>
      <c r="P84" s="325">
        <f t="shared" si="37"/>
        <v>1.1814042326005434E-4</v>
      </c>
      <c r="Q84" s="321"/>
    </row>
    <row r="85" spans="1:17" s="326" customFormat="1" ht="27.6" customHeight="1" x14ac:dyDescent="0.3">
      <c r="A85" s="376" t="s">
        <v>127</v>
      </c>
      <c r="B85" s="483" t="s">
        <v>601</v>
      </c>
      <c r="C85" s="329"/>
      <c r="D85" s="329"/>
      <c r="E85" s="484"/>
      <c r="F85" s="329"/>
      <c r="G85" s="329"/>
      <c r="H85" s="329"/>
      <c r="I85" s="329"/>
      <c r="J85" s="329"/>
      <c r="K85" s="329"/>
      <c r="L85" s="330">
        <f>SUM(L82:L84)</f>
        <v>6139531</v>
      </c>
      <c r="M85" s="329"/>
      <c r="N85" s="329"/>
      <c r="O85" s="330">
        <f>SUM(O82:O84)</f>
        <v>6139531</v>
      </c>
      <c r="P85" s="332">
        <f>SUM(P82:P84)</f>
        <v>5.6888375761429385E-4</v>
      </c>
      <c r="Q85" s="329"/>
    </row>
    <row r="86" spans="1:17" s="326" customFormat="1" ht="27.6" customHeight="1" x14ac:dyDescent="0.3">
      <c r="A86" s="376" t="s">
        <v>127</v>
      </c>
      <c r="B86" s="318" t="s">
        <v>315</v>
      </c>
      <c r="C86" s="319">
        <v>66835713</v>
      </c>
      <c r="D86" s="321" t="s">
        <v>322</v>
      </c>
      <c r="E86" s="482" t="s">
        <v>649</v>
      </c>
      <c r="F86" s="321" t="s">
        <v>649</v>
      </c>
      <c r="G86" s="321" t="s">
        <v>651</v>
      </c>
      <c r="H86" s="322" t="s">
        <v>333</v>
      </c>
      <c r="I86" s="321"/>
      <c r="J86" s="322" t="s">
        <v>315</v>
      </c>
      <c r="K86" s="321"/>
      <c r="L86" s="323">
        <v>5685001</v>
      </c>
      <c r="M86" s="361" t="s">
        <v>728</v>
      </c>
      <c r="N86" s="321" t="s">
        <v>649</v>
      </c>
      <c r="O86" s="324">
        <f t="shared" ref="O86:O88" si="38">L86</f>
        <v>5685001</v>
      </c>
      <c r="P86" s="325">
        <f t="shared" si="37"/>
        <v>5.2676739166575076E-4</v>
      </c>
      <c r="Q86" s="321"/>
    </row>
    <row r="87" spans="1:17" s="326" customFormat="1" ht="27.6" customHeight="1" x14ac:dyDescent="0.3">
      <c r="A87" s="376" t="s">
        <v>127</v>
      </c>
      <c r="B87" s="318" t="s">
        <v>315</v>
      </c>
      <c r="C87" s="319">
        <v>66835713</v>
      </c>
      <c r="D87" s="321" t="s">
        <v>322</v>
      </c>
      <c r="E87" s="482" t="s">
        <v>649</v>
      </c>
      <c r="F87" s="321" t="s">
        <v>649</v>
      </c>
      <c r="G87" s="321" t="s">
        <v>651</v>
      </c>
      <c r="H87" s="322" t="s">
        <v>336</v>
      </c>
      <c r="I87" s="321"/>
      <c r="J87" s="322" t="s">
        <v>315</v>
      </c>
      <c r="K87" s="321"/>
      <c r="L87" s="323">
        <v>4048073</v>
      </c>
      <c r="M87" s="361" t="s">
        <v>728</v>
      </c>
      <c r="N87" s="321" t="s">
        <v>649</v>
      </c>
      <c r="O87" s="324">
        <f t="shared" si="38"/>
        <v>4048073</v>
      </c>
      <c r="P87" s="325">
        <f t="shared" si="37"/>
        <v>3.7509102557458664E-4</v>
      </c>
      <c r="Q87" s="321"/>
    </row>
    <row r="88" spans="1:17" s="326" customFormat="1" ht="27.6" customHeight="1" x14ac:dyDescent="0.3">
      <c r="A88" s="376" t="s">
        <v>127</v>
      </c>
      <c r="B88" s="318" t="s">
        <v>315</v>
      </c>
      <c r="C88" s="319">
        <v>66835713</v>
      </c>
      <c r="D88" s="321" t="s">
        <v>322</v>
      </c>
      <c r="E88" s="482" t="s">
        <v>649</v>
      </c>
      <c r="F88" s="321" t="s">
        <v>649</v>
      </c>
      <c r="G88" s="321" t="s">
        <v>651</v>
      </c>
      <c r="H88" s="322" t="s">
        <v>337</v>
      </c>
      <c r="I88" s="321"/>
      <c r="J88" s="322" t="s">
        <v>315</v>
      </c>
      <c r="K88" s="321"/>
      <c r="L88" s="323">
        <v>4900000</v>
      </c>
      <c r="M88" s="361" t="s">
        <v>728</v>
      </c>
      <c r="N88" s="321" t="s">
        <v>649</v>
      </c>
      <c r="O88" s="324">
        <f t="shared" si="38"/>
        <v>4900000</v>
      </c>
      <c r="P88" s="325">
        <f t="shared" si="37"/>
        <v>4.5402986194060103E-4</v>
      </c>
      <c r="Q88" s="321"/>
    </row>
    <row r="89" spans="1:17" s="326" customFormat="1" ht="27.6" customHeight="1" x14ac:dyDescent="0.3">
      <c r="A89" s="376" t="s">
        <v>127</v>
      </c>
      <c r="B89" s="483" t="s">
        <v>601</v>
      </c>
      <c r="C89" s="329"/>
      <c r="D89" s="329"/>
      <c r="E89" s="484"/>
      <c r="F89" s="329"/>
      <c r="G89" s="329"/>
      <c r="H89" s="329"/>
      <c r="I89" s="329"/>
      <c r="J89" s="329"/>
      <c r="K89" s="329"/>
      <c r="L89" s="330">
        <f>SUM(L86:L88)</f>
        <v>14633074</v>
      </c>
      <c r="M89" s="329"/>
      <c r="N89" s="329"/>
      <c r="O89" s="330">
        <f>SUM(O86:O88)</f>
        <v>14633074</v>
      </c>
      <c r="P89" s="332">
        <f>SUM(P86:P88)</f>
        <v>1.3558882791809383E-3</v>
      </c>
      <c r="Q89" s="329"/>
    </row>
    <row r="90" spans="1:17" s="326" customFormat="1" ht="27.6" customHeight="1" x14ac:dyDescent="0.3">
      <c r="A90" s="376" t="s">
        <v>127</v>
      </c>
      <c r="B90" s="318" t="s">
        <v>315</v>
      </c>
      <c r="C90" s="319">
        <v>1094164339</v>
      </c>
      <c r="D90" s="321" t="s">
        <v>323</v>
      </c>
      <c r="E90" s="482" t="s">
        <v>649</v>
      </c>
      <c r="F90" s="321" t="s">
        <v>649</v>
      </c>
      <c r="G90" s="321" t="s">
        <v>651</v>
      </c>
      <c r="H90" s="322" t="s">
        <v>338</v>
      </c>
      <c r="I90" s="321"/>
      <c r="J90" s="322" t="s">
        <v>315</v>
      </c>
      <c r="K90" s="321"/>
      <c r="L90" s="323">
        <v>5299565</v>
      </c>
      <c r="M90" s="361" t="s">
        <v>728</v>
      </c>
      <c r="N90" s="321" t="s">
        <v>649</v>
      </c>
      <c r="O90" s="324">
        <f t="shared" ref="O90" si="39">L90</f>
        <v>5299565</v>
      </c>
      <c r="P90" s="325">
        <f t="shared" si="37"/>
        <v>4.9105321740719205E-4</v>
      </c>
      <c r="Q90" s="321"/>
    </row>
    <row r="91" spans="1:17" s="326" customFormat="1" ht="27.6" customHeight="1" x14ac:dyDescent="0.3">
      <c r="A91" s="376" t="s">
        <v>127</v>
      </c>
      <c r="B91" s="483" t="s">
        <v>601</v>
      </c>
      <c r="C91" s="329"/>
      <c r="D91" s="329"/>
      <c r="E91" s="484"/>
      <c r="F91" s="329"/>
      <c r="G91" s="329"/>
      <c r="H91" s="329"/>
      <c r="I91" s="329"/>
      <c r="J91" s="329"/>
      <c r="K91" s="329"/>
      <c r="L91" s="330">
        <f>SUM(L90)</f>
        <v>5299565</v>
      </c>
      <c r="M91" s="329"/>
      <c r="N91" s="329"/>
      <c r="O91" s="330">
        <f>SUM(O90)</f>
        <v>5299565</v>
      </c>
      <c r="P91" s="332">
        <f>SUM(P90)</f>
        <v>4.9105321740719205E-4</v>
      </c>
      <c r="Q91" s="329"/>
    </row>
    <row r="92" spans="1:17" s="326" customFormat="1" ht="27.6" customHeight="1" x14ac:dyDescent="0.3">
      <c r="A92" s="376" t="s">
        <v>127</v>
      </c>
      <c r="B92" s="318" t="s">
        <v>315</v>
      </c>
      <c r="C92" s="319">
        <v>66899355</v>
      </c>
      <c r="D92" s="321" t="s">
        <v>324</v>
      </c>
      <c r="E92" s="482" t="s">
        <v>649</v>
      </c>
      <c r="F92" s="321" t="s">
        <v>649</v>
      </c>
      <c r="G92" s="321" t="s">
        <v>651</v>
      </c>
      <c r="H92" s="322" t="s">
        <v>338</v>
      </c>
      <c r="I92" s="321"/>
      <c r="J92" s="322" t="s">
        <v>315</v>
      </c>
      <c r="K92" s="321"/>
      <c r="L92" s="323">
        <v>1608830</v>
      </c>
      <c r="M92" s="361" t="s">
        <v>728</v>
      </c>
      <c r="N92" s="321" t="s">
        <v>649</v>
      </c>
      <c r="O92" s="324">
        <f t="shared" ref="O92:O93" si="40">L92</f>
        <v>1608830</v>
      </c>
      <c r="P92" s="325">
        <f t="shared" si="37"/>
        <v>1.4907282913997902E-4</v>
      </c>
      <c r="Q92" s="321"/>
    </row>
    <row r="93" spans="1:17" s="326" customFormat="1" ht="27.6" customHeight="1" x14ac:dyDescent="0.3">
      <c r="A93" s="376" t="s">
        <v>127</v>
      </c>
      <c r="B93" s="318" t="s">
        <v>315</v>
      </c>
      <c r="C93" s="319">
        <v>66899355</v>
      </c>
      <c r="D93" s="321" t="s">
        <v>324</v>
      </c>
      <c r="E93" s="482" t="s">
        <v>649</v>
      </c>
      <c r="F93" s="321" t="s">
        <v>649</v>
      </c>
      <c r="G93" s="321" t="s">
        <v>651</v>
      </c>
      <c r="H93" s="322" t="s">
        <v>336</v>
      </c>
      <c r="I93" s="321"/>
      <c r="J93" s="322" t="s">
        <v>315</v>
      </c>
      <c r="K93" s="321"/>
      <c r="L93" s="323">
        <v>1046057</v>
      </c>
      <c r="M93" s="361" t="s">
        <v>728</v>
      </c>
      <c r="N93" s="321" t="s">
        <v>649</v>
      </c>
      <c r="O93" s="324">
        <f t="shared" si="40"/>
        <v>1046057</v>
      </c>
      <c r="P93" s="325">
        <f t="shared" si="37"/>
        <v>9.6926758222856991E-5</v>
      </c>
      <c r="Q93" s="321"/>
    </row>
    <row r="94" spans="1:17" s="326" customFormat="1" ht="27.6" customHeight="1" x14ac:dyDescent="0.3">
      <c r="A94" s="376" t="s">
        <v>127</v>
      </c>
      <c r="B94" s="483" t="s">
        <v>601</v>
      </c>
      <c r="C94" s="329"/>
      <c r="D94" s="329"/>
      <c r="E94" s="484"/>
      <c r="F94" s="329"/>
      <c r="G94" s="329"/>
      <c r="H94" s="329"/>
      <c r="I94" s="329"/>
      <c r="J94" s="329"/>
      <c r="K94" s="329"/>
      <c r="L94" s="330">
        <f>SUM(L92:L93)</f>
        <v>2654887</v>
      </c>
      <c r="M94" s="329"/>
      <c r="N94" s="329"/>
      <c r="O94" s="330">
        <f>SUM(O92:O93)</f>
        <v>2654887</v>
      </c>
      <c r="P94" s="332">
        <f>SUM(P92:P93)</f>
        <v>2.45999587362836E-4</v>
      </c>
      <c r="Q94" s="329"/>
    </row>
    <row r="95" spans="1:17" s="326" customFormat="1" ht="27.6" customHeight="1" x14ac:dyDescent="0.3">
      <c r="A95" s="376" t="s">
        <v>127</v>
      </c>
      <c r="B95" s="318" t="s">
        <v>315</v>
      </c>
      <c r="C95" s="319">
        <v>16697923</v>
      </c>
      <c r="D95" s="321" t="s">
        <v>325</v>
      </c>
      <c r="E95" s="482" t="s">
        <v>649</v>
      </c>
      <c r="F95" s="321" t="s">
        <v>649</v>
      </c>
      <c r="G95" s="321" t="s">
        <v>651</v>
      </c>
      <c r="H95" s="322" t="s">
        <v>333</v>
      </c>
      <c r="I95" s="321"/>
      <c r="J95" s="322" t="s">
        <v>315</v>
      </c>
      <c r="K95" s="321"/>
      <c r="L95" s="323">
        <v>17200000</v>
      </c>
      <c r="M95" s="361" t="s">
        <v>728</v>
      </c>
      <c r="N95" s="321" t="s">
        <v>649</v>
      </c>
      <c r="O95" s="324">
        <f t="shared" ref="O95:O96" si="41">L95</f>
        <v>17200000</v>
      </c>
      <c r="P95" s="325">
        <f t="shared" si="37"/>
        <v>1.5937374745670077E-3</v>
      </c>
      <c r="Q95" s="321"/>
    </row>
    <row r="96" spans="1:17" s="326" customFormat="1" ht="27.6" customHeight="1" x14ac:dyDescent="0.3">
      <c r="A96" s="376" t="s">
        <v>127</v>
      </c>
      <c r="B96" s="318" t="s">
        <v>315</v>
      </c>
      <c r="C96" s="319">
        <v>16697923</v>
      </c>
      <c r="D96" s="321" t="s">
        <v>325</v>
      </c>
      <c r="E96" s="482" t="s">
        <v>649</v>
      </c>
      <c r="F96" s="321" t="s">
        <v>649</v>
      </c>
      <c r="G96" s="321" t="s">
        <v>651</v>
      </c>
      <c r="H96" s="322" t="s">
        <v>336</v>
      </c>
      <c r="I96" s="321"/>
      <c r="J96" s="322" t="s">
        <v>315</v>
      </c>
      <c r="K96" s="321"/>
      <c r="L96" s="323">
        <v>6203469</v>
      </c>
      <c r="M96" s="361" t="s">
        <v>728</v>
      </c>
      <c r="N96" s="321" t="s">
        <v>649</v>
      </c>
      <c r="O96" s="324">
        <f t="shared" si="41"/>
        <v>6203469</v>
      </c>
      <c r="P96" s="325">
        <f t="shared" si="37"/>
        <v>5.7480819869853029E-4</v>
      </c>
      <c r="Q96" s="321"/>
    </row>
    <row r="97" spans="1:17" s="326" customFormat="1" ht="27.6" customHeight="1" x14ac:dyDescent="0.3">
      <c r="A97" s="376" t="s">
        <v>127</v>
      </c>
      <c r="B97" s="483" t="s">
        <v>601</v>
      </c>
      <c r="C97" s="329"/>
      <c r="D97" s="329"/>
      <c r="E97" s="484"/>
      <c r="F97" s="329"/>
      <c r="G97" s="329"/>
      <c r="H97" s="329"/>
      <c r="I97" s="329"/>
      <c r="J97" s="329"/>
      <c r="K97" s="329"/>
      <c r="L97" s="330">
        <f>SUM(L95:L96)</f>
        <v>23403469</v>
      </c>
      <c r="M97" s="329"/>
      <c r="N97" s="329"/>
      <c r="O97" s="330">
        <f>SUM(O95:O96)</f>
        <v>23403469</v>
      </c>
      <c r="P97" s="332">
        <f>SUM(P95:P96)</f>
        <v>2.168545673265538E-3</v>
      </c>
      <c r="Q97" s="329"/>
    </row>
    <row r="98" spans="1:17" s="326" customFormat="1" ht="27.6" customHeight="1" x14ac:dyDescent="0.3">
      <c r="A98" s="376" t="s">
        <v>127</v>
      </c>
      <c r="B98" s="318" t="s">
        <v>315</v>
      </c>
      <c r="C98" s="319">
        <v>1107512844</v>
      </c>
      <c r="D98" s="321" t="s">
        <v>326</v>
      </c>
      <c r="E98" s="482" t="s">
        <v>649</v>
      </c>
      <c r="F98" s="321" t="s">
        <v>649</v>
      </c>
      <c r="G98" s="321" t="s">
        <v>651</v>
      </c>
      <c r="H98" s="322" t="s">
        <v>333</v>
      </c>
      <c r="I98" s="321"/>
      <c r="J98" s="322" t="s">
        <v>315</v>
      </c>
      <c r="K98" s="321"/>
      <c r="L98" s="323">
        <v>7821632</v>
      </c>
      <c r="M98" s="361" t="s">
        <v>728</v>
      </c>
      <c r="N98" s="321" t="s">
        <v>649</v>
      </c>
      <c r="O98" s="324">
        <f t="shared" ref="O98:O99" si="42">L98</f>
        <v>7821632</v>
      </c>
      <c r="P98" s="325">
        <f t="shared" si="37"/>
        <v>7.2474581573677289E-4</v>
      </c>
      <c r="Q98" s="321"/>
    </row>
    <row r="99" spans="1:17" s="326" customFormat="1" ht="27.6" customHeight="1" x14ac:dyDescent="0.3">
      <c r="A99" s="376" t="s">
        <v>127</v>
      </c>
      <c r="B99" s="318" t="s">
        <v>315</v>
      </c>
      <c r="C99" s="319">
        <v>1107512844</v>
      </c>
      <c r="D99" s="321" t="s">
        <v>326</v>
      </c>
      <c r="E99" s="482" t="s">
        <v>649</v>
      </c>
      <c r="F99" s="321" t="s">
        <v>649</v>
      </c>
      <c r="G99" s="321" t="s">
        <v>651</v>
      </c>
      <c r="H99" s="322" t="s">
        <v>336</v>
      </c>
      <c r="I99" s="321"/>
      <c r="J99" s="322" t="s">
        <v>315</v>
      </c>
      <c r="K99" s="321"/>
      <c r="L99" s="323">
        <v>3081410</v>
      </c>
      <c r="M99" s="361" t="s">
        <v>728</v>
      </c>
      <c r="N99" s="321" t="s">
        <v>649</v>
      </c>
      <c r="O99" s="324">
        <f t="shared" si="42"/>
        <v>3081410</v>
      </c>
      <c r="P99" s="325">
        <f t="shared" si="37"/>
        <v>2.8552084834334435E-4</v>
      </c>
      <c r="Q99" s="321"/>
    </row>
    <row r="100" spans="1:17" s="326" customFormat="1" ht="27.6" customHeight="1" x14ac:dyDescent="0.3">
      <c r="A100" s="376" t="s">
        <v>127</v>
      </c>
      <c r="B100" s="483" t="s">
        <v>601</v>
      </c>
      <c r="C100" s="329"/>
      <c r="D100" s="329"/>
      <c r="E100" s="484"/>
      <c r="F100" s="329"/>
      <c r="G100" s="329"/>
      <c r="H100" s="329"/>
      <c r="I100" s="329"/>
      <c r="J100" s="329"/>
      <c r="K100" s="329"/>
      <c r="L100" s="330">
        <f>SUM(L98:L99)</f>
        <v>10903042</v>
      </c>
      <c r="M100" s="329"/>
      <c r="N100" s="329"/>
      <c r="O100" s="330">
        <f>SUM(O98:O99)</f>
        <v>10903042</v>
      </c>
      <c r="P100" s="332">
        <f>SUM(P98:P99)</f>
        <v>1.0102666640801172E-3</v>
      </c>
      <c r="Q100" s="329"/>
    </row>
    <row r="101" spans="1:17" s="326" customFormat="1" ht="27.6" customHeight="1" x14ac:dyDescent="0.3">
      <c r="A101" s="376" t="s">
        <v>127</v>
      </c>
      <c r="B101" s="318" t="s">
        <v>315</v>
      </c>
      <c r="C101" s="319">
        <v>66958018</v>
      </c>
      <c r="D101" s="321" t="s">
        <v>327</v>
      </c>
      <c r="E101" s="482" t="s">
        <v>649</v>
      </c>
      <c r="F101" s="321" t="s">
        <v>649</v>
      </c>
      <c r="G101" s="321" t="s">
        <v>651</v>
      </c>
      <c r="H101" s="322" t="s">
        <v>333</v>
      </c>
      <c r="I101" s="321"/>
      <c r="J101" s="322" t="s">
        <v>315</v>
      </c>
      <c r="K101" s="321"/>
      <c r="L101" s="323">
        <v>10883496</v>
      </c>
      <c r="M101" s="361" t="s">
        <v>728</v>
      </c>
      <c r="N101" s="321" t="s">
        <v>649</v>
      </c>
      <c r="O101" s="324">
        <f t="shared" ref="O101:O102" si="43">L101</f>
        <v>10883496</v>
      </c>
      <c r="P101" s="325">
        <f t="shared" si="37"/>
        <v>1.0084555482267517E-3</v>
      </c>
      <c r="Q101" s="321"/>
    </row>
    <row r="102" spans="1:17" s="326" customFormat="1" ht="27.6" customHeight="1" x14ac:dyDescent="0.3">
      <c r="A102" s="376" t="s">
        <v>127</v>
      </c>
      <c r="B102" s="318" t="s">
        <v>315</v>
      </c>
      <c r="C102" s="319">
        <v>66958018</v>
      </c>
      <c r="D102" s="321" t="s">
        <v>327</v>
      </c>
      <c r="E102" s="482" t="s">
        <v>649</v>
      </c>
      <c r="F102" s="321" t="s">
        <v>649</v>
      </c>
      <c r="G102" s="321" t="s">
        <v>651</v>
      </c>
      <c r="H102" s="322" t="s">
        <v>336</v>
      </c>
      <c r="I102" s="321"/>
      <c r="J102" s="322" t="s">
        <v>315</v>
      </c>
      <c r="K102" s="321"/>
      <c r="L102" s="323">
        <v>3453438</v>
      </c>
      <c r="M102" s="361" t="s">
        <v>728</v>
      </c>
      <c r="N102" s="321" t="s">
        <v>649</v>
      </c>
      <c r="O102" s="324">
        <f t="shared" si="43"/>
        <v>3453438</v>
      </c>
      <c r="P102" s="325">
        <f t="shared" si="37"/>
        <v>3.1999264864498474E-4</v>
      </c>
      <c r="Q102" s="321"/>
    </row>
    <row r="103" spans="1:17" s="326" customFormat="1" ht="27.6" customHeight="1" x14ac:dyDescent="0.3">
      <c r="A103" s="376" t="s">
        <v>127</v>
      </c>
      <c r="B103" s="483" t="s">
        <v>601</v>
      </c>
      <c r="C103" s="329"/>
      <c r="D103" s="329"/>
      <c r="E103" s="484"/>
      <c r="F103" s="329"/>
      <c r="G103" s="329"/>
      <c r="H103" s="329"/>
      <c r="I103" s="329"/>
      <c r="J103" s="329"/>
      <c r="K103" s="329"/>
      <c r="L103" s="330">
        <f>SUM(L101:L102)</f>
        <v>14336934</v>
      </c>
      <c r="M103" s="329"/>
      <c r="N103" s="329"/>
      <c r="O103" s="330">
        <f>SUM(O101:O102)</f>
        <v>14336934</v>
      </c>
      <c r="P103" s="332">
        <f>SUM(P101:P102)</f>
        <v>1.3284481968717364E-3</v>
      </c>
      <c r="Q103" s="329"/>
    </row>
    <row r="104" spans="1:17" s="326" customFormat="1" ht="27.6" customHeight="1" x14ac:dyDescent="0.3">
      <c r="A104" s="376" t="s">
        <v>127</v>
      </c>
      <c r="B104" s="318" t="s">
        <v>315</v>
      </c>
      <c r="C104" s="319">
        <v>16846222</v>
      </c>
      <c r="D104" s="321" t="s">
        <v>328</v>
      </c>
      <c r="E104" s="482" t="s">
        <v>649</v>
      </c>
      <c r="F104" s="321" t="s">
        <v>649</v>
      </c>
      <c r="G104" s="321" t="s">
        <v>651</v>
      </c>
      <c r="H104" s="322" t="s">
        <v>333</v>
      </c>
      <c r="I104" s="321"/>
      <c r="J104" s="322" t="s">
        <v>315</v>
      </c>
      <c r="K104" s="321"/>
      <c r="L104" s="323">
        <v>10883496</v>
      </c>
      <c r="M104" s="361" t="s">
        <v>728</v>
      </c>
      <c r="N104" s="321" t="s">
        <v>649</v>
      </c>
      <c r="O104" s="324">
        <f t="shared" ref="O104:O105" si="44">L104</f>
        <v>10883496</v>
      </c>
      <c r="P104" s="325">
        <f t="shared" si="37"/>
        <v>1.0084555482267517E-3</v>
      </c>
      <c r="Q104" s="321"/>
    </row>
    <row r="105" spans="1:17" s="326" customFormat="1" ht="27.6" customHeight="1" x14ac:dyDescent="0.3">
      <c r="A105" s="376" t="s">
        <v>127</v>
      </c>
      <c r="B105" s="318" t="s">
        <v>315</v>
      </c>
      <c r="C105" s="319">
        <v>16846222</v>
      </c>
      <c r="D105" s="321" t="s">
        <v>328</v>
      </c>
      <c r="E105" s="482" t="s">
        <v>649</v>
      </c>
      <c r="F105" s="321" t="s">
        <v>649</v>
      </c>
      <c r="G105" s="321" t="s">
        <v>651</v>
      </c>
      <c r="H105" s="322" t="s">
        <v>336</v>
      </c>
      <c r="I105" s="321"/>
      <c r="J105" s="322" t="s">
        <v>315</v>
      </c>
      <c r="K105" s="321"/>
      <c r="L105" s="323">
        <v>3453465</v>
      </c>
      <c r="M105" s="361" t="s">
        <v>728</v>
      </c>
      <c r="N105" s="321" t="s">
        <v>649</v>
      </c>
      <c r="O105" s="324">
        <f t="shared" si="44"/>
        <v>3453465</v>
      </c>
      <c r="P105" s="325">
        <f t="shared" si="37"/>
        <v>3.1999515044218318E-4</v>
      </c>
      <c r="Q105" s="321"/>
    </row>
    <row r="106" spans="1:17" s="326" customFormat="1" ht="27.6" customHeight="1" x14ac:dyDescent="0.3">
      <c r="A106" s="376" t="s">
        <v>127</v>
      </c>
      <c r="B106" s="483" t="s">
        <v>601</v>
      </c>
      <c r="C106" s="329"/>
      <c r="D106" s="329"/>
      <c r="E106" s="484"/>
      <c r="F106" s="329"/>
      <c r="G106" s="329"/>
      <c r="H106" s="329"/>
      <c r="I106" s="329"/>
      <c r="J106" s="329"/>
      <c r="K106" s="329"/>
      <c r="L106" s="330">
        <f>SUM(L104:L105)</f>
        <v>14336961</v>
      </c>
      <c r="M106" s="329"/>
      <c r="N106" s="329"/>
      <c r="O106" s="330">
        <f>SUM(O104:O105)</f>
        <v>14336961</v>
      </c>
      <c r="P106" s="332">
        <f>SUM(P104:P105)</f>
        <v>1.3284506986689349E-3</v>
      </c>
      <c r="Q106" s="329"/>
    </row>
    <row r="107" spans="1:17" s="326" customFormat="1" ht="27.6" customHeight="1" x14ac:dyDescent="0.3">
      <c r="A107" s="376" t="s">
        <v>127</v>
      </c>
      <c r="B107" s="318" t="s">
        <v>315</v>
      </c>
      <c r="C107" s="319">
        <v>1144075287</v>
      </c>
      <c r="D107" s="321" t="s">
        <v>329</v>
      </c>
      <c r="E107" s="482" t="s">
        <v>649</v>
      </c>
      <c r="F107" s="321" t="s">
        <v>649</v>
      </c>
      <c r="G107" s="321" t="s">
        <v>651</v>
      </c>
      <c r="H107" s="322" t="s">
        <v>489</v>
      </c>
      <c r="I107" s="321"/>
      <c r="J107" s="322" t="s">
        <v>315</v>
      </c>
      <c r="K107" s="321"/>
      <c r="L107" s="323">
        <v>173333</v>
      </c>
      <c r="M107" s="361" t="s">
        <v>728</v>
      </c>
      <c r="N107" s="321" t="s">
        <v>649</v>
      </c>
      <c r="O107" s="324">
        <f t="shared" ref="O107" si="45">L107</f>
        <v>173333</v>
      </c>
      <c r="P107" s="325">
        <f t="shared" si="37"/>
        <v>1.6060889399949019E-5</v>
      </c>
      <c r="Q107" s="321"/>
    </row>
    <row r="108" spans="1:17" s="326" customFormat="1" ht="27.6" customHeight="1" x14ac:dyDescent="0.3">
      <c r="A108" s="376" t="s">
        <v>127</v>
      </c>
      <c r="B108" s="483" t="s">
        <v>601</v>
      </c>
      <c r="C108" s="329"/>
      <c r="D108" s="329"/>
      <c r="E108" s="484"/>
      <c r="F108" s="329"/>
      <c r="G108" s="329"/>
      <c r="H108" s="329"/>
      <c r="I108" s="329"/>
      <c r="J108" s="329"/>
      <c r="K108" s="329"/>
      <c r="L108" s="330">
        <f>SUM(L107)</f>
        <v>173333</v>
      </c>
      <c r="M108" s="329"/>
      <c r="N108" s="329"/>
      <c r="O108" s="330">
        <f>SUM(O107)</f>
        <v>173333</v>
      </c>
      <c r="P108" s="332">
        <f>SUM(P107)</f>
        <v>1.6060889399949019E-5</v>
      </c>
      <c r="Q108" s="329"/>
    </row>
    <row r="109" spans="1:17" s="326" customFormat="1" ht="27.6" customHeight="1" x14ac:dyDescent="0.3">
      <c r="A109" s="376" t="s">
        <v>127</v>
      </c>
      <c r="B109" s="318" t="s">
        <v>315</v>
      </c>
      <c r="C109" s="319">
        <v>66814367</v>
      </c>
      <c r="D109" s="321" t="s">
        <v>330</v>
      </c>
      <c r="E109" s="482" t="s">
        <v>649</v>
      </c>
      <c r="F109" s="321" t="s">
        <v>649</v>
      </c>
      <c r="G109" s="321" t="s">
        <v>651</v>
      </c>
      <c r="H109" s="322" t="s">
        <v>333</v>
      </c>
      <c r="I109" s="321"/>
      <c r="J109" s="322" t="s">
        <v>315</v>
      </c>
      <c r="K109" s="321"/>
      <c r="L109" s="323">
        <v>5908128</v>
      </c>
      <c r="M109" s="361" t="s">
        <v>728</v>
      </c>
      <c r="N109" s="321" t="s">
        <v>649</v>
      </c>
      <c r="O109" s="324">
        <f t="shared" ref="O109:O110" si="46">L109</f>
        <v>5908128</v>
      </c>
      <c r="P109" s="325">
        <f t="shared" si="37"/>
        <v>5.4744215105457128E-4</v>
      </c>
      <c r="Q109" s="321"/>
    </row>
    <row r="110" spans="1:17" s="326" customFormat="1" ht="27.6" customHeight="1" x14ac:dyDescent="0.3">
      <c r="A110" s="376" t="s">
        <v>127</v>
      </c>
      <c r="B110" s="318" t="s">
        <v>315</v>
      </c>
      <c r="C110" s="319">
        <v>66814367</v>
      </c>
      <c r="D110" s="321" t="s">
        <v>330</v>
      </c>
      <c r="E110" s="482" t="s">
        <v>649</v>
      </c>
      <c r="F110" s="321" t="s">
        <v>649</v>
      </c>
      <c r="G110" s="321" t="s">
        <v>651</v>
      </c>
      <c r="H110" s="322" t="s">
        <v>336</v>
      </c>
      <c r="I110" s="321"/>
      <c r="J110" s="322" t="s">
        <v>315</v>
      </c>
      <c r="K110" s="321"/>
      <c r="L110" s="323">
        <v>2835551</v>
      </c>
      <c r="M110" s="361" t="s">
        <v>728</v>
      </c>
      <c r="N110" s="321" t="s">
        <v>649</v>
      </c>
      <c r="O110" s="324">
        <f t="shared" si="46"/>
        <v>2835551</v>
      </c>
      <c r="P110" s="325">
        <f t="shared" si="37"/>
        <v>2.6273976103174148E-4</v>
      </c>
      <c r="Q110" s="321"/>
    </row>
    <row r="111" spans="1:17" s="326" customFormat="1" ht="27.6" customHeight="1" x14ac:dyDescent="0.3">
      <c r="A111" s="376" t="s">
        <v>127</v>
      </c>
      <c r="B111" s="483" t="s">
        <v>601</v>
      </c>
      <c r="C111" s="329"/>
      <c r="D111" s="329"/>
      <c r="E111" s="484"/>
      <c r="F111" s="329"/>
      <c r="G111" s="329"/>
      <c r="H111" s="329"/>
      <c r="I111" s="329"/>
      <c r="J111" s="329"/>
      <c r="K111" s="329"/>
      <c r="L111" s="330">
        <f>SUM(L109:L110)</f>
        <v>8743679</v>
      </c>
      <c r="M111" s="329"/>
      <c r="N111" s="329"/>
      <c r="O111" s="330">
        <f>SUM(O109:O110)</f>
        <v>8743679</v>
      </c>
      <c r="P111" s="332">
        <f>SUM(P109:P110)</f>
        <v>8.1018191208631282E-4</v>
      </c>
      <c r="Q111" s="329"/>
    </row>
    <row r="112" spans="1:17" s="326" customFormat="1" ht="27.6" customHeight="1" x14ac:dyDescent="0.3">
      <c r="A112" s="376" t="s">
        <v>127</v>
      </c>
      <c r="B112" s="318" t="s">
        <v>315</v>
      </c>
      <c r="C112" s="319">
        <v>16655749</v>
      </c>
      <c r="D112" s="321" t="s">
        <v>331</v>
      </c>
      <c r="E112" s="482" t="s">
        <v>649</v>
      </c>
      <c r="F112" s="321" t="s">
        <v>649</v>
      </c>
      <c r="G112" s="321" t="s">
        <v>651</v>
      </c>
      <c r="H112" s="322" t="s">
        <v>333</v>
      </c>
      <c r="I112" s="321"/>
      <c r="J112" s="322" t="s">
        <v>315</v>
      </c>
      <c r="K112" s="321"/>
      <c r="L112" s="323">
        <v>2889194</v>
      </c>
      <c r="M112" s="361" t="s">
        <v>728</v>
      </c>
      <c r="N112" s="321" t="s">
        <v>649</v>
      </c>
      <c r="O112" s="324">
        <f t="shared" ref="O112:O114" si="47">L112</f>
        <v>2889194</v>
      </c>
      <c r="P112" s="325">
        <f t="shared" si="37"/>
        <v>2.6771027611012505E-4</v>
      </c>
      <c r="Q112" s="321"/>
    </row>
    <row r="113" spans="1:17" s="326" customFormat="1" ht="27.6" customHeight="1" x14ac:dyDescent="0.3">
      <c r="A113" s="376" t="s">
        <v>127</v>
      </c>
      <c r="B113" s="318" t="s">
        <v>315</v>
      </c>
      <c r="C113" s="319">
        <v>16655749</v>
      </c>
      <c r="D113" s="321" t="s">
        <v>331</v>
      </c>
      <c r="E113" s="482" t="s">
        <v>649</v>
      </c>
      <c r="F113" s="321" t="s">
        <v>649</v>
      </c>
      <c r="G113" s="321" t="s">
        <v>651</v>
      </c>
      <c r="H113" s="322" t="s">
        <v>336</v>
      </c>
      <c r="I113" s="321"/>
      <c r="J113" s="322" t="s">
        <v>315</v>
      </c>
      <c r="K113" s="321"/>
      <c r="L113" s="323">
        <v>1285487</v>
      </c>
      <c r="M113" s="361" t="s">
        <v>728</v>
      </c>
      <c r="N113" s="321" t="s">
        <v>649</v>
      </c>
      <c r="O113" s="324">
        <f t="shared" si="47"/>
        <v>1285487</v>
      </c>
      <c r="P113" s="325">
        <f t="shared" si="37"/>
        <v>1.1911213982376274E-4</v>
      </c>
      <c r="Q113" s="321"/>
    </row>
    <row r="114" spans="1:17" s="326" customFormat="1" ht="27.6" customHeight="1" x14ac:dyDescent="0.3">
      <c r="A114" s="376" t="s">
        <v>127</v>
      </c>
      <c r="B114" s="318" t="s">
        <v>315</v>
      </c>
      <c r="C114" s="319">
        <v>16655749</v>
      </c>
      <c r="D114" s="321" t="s">
        <v>331</v>
      </c>
      <c r="E114" s="482" t="s">
        <v>649</v>
      </c>
      <c r="F114" s="321" t="s">
        <v>649</v>
      </c>
      <c r="G114" s="321" t="s">
        <v>651</v>
      </c>
      <c r="H114" s="322" t="s">
        <v>337</v>
      </c>
      <c r="I114" s="321"/>
      <c r="J114" s="322" t="s">
        <v>315</v>
      </c>
      <c r="K114" s="321"/>
      <c r="L114" s="323">
        <v>1383334</v>
      </c>
      <c r="M114" s="361" t="s">
        <v>728</v>
      </c>
      <c r="N114" s="321" t="s">
        <v>649</v>
      </c>
      <c r="O114" s="324">
        <f t="shared" si="47"/>
        <v>1383334</v>
      </c>
      <c r="P114" s="325">
        <f t="shared" si="37"/>
        <v>1.2817856021178354E-4</v>
      </c>
      <c r="Q114" s="321"/>
    </row>
    <row r="115" spans="1:17" s="326" customFormat="1" ht="15.9" customHeight="1" x14ac:dyDescent="0.3">
      <c r="A115" s="376" t="s">
        <v>127</v>
      </c>
      <c r="B115" s="483" t="s">
        <v>601</v>
      </c>
      <c r="C115" s="329"/>
      <c r="D115" s="329"/>
      <c r="E115" s="484"/>
      <c r="F115" s="329"/>
      <c r="G115" s="329"/>
      <c r="H115" s="329"/>
      <c r="I115" s="329"/>
      <c r="J115" s="329"/>
      <c r="K115" s="329"/>
      <c r="L115" s="330">
        <f>SUM(L112:L114)</f>
        <v>5558015</v>
      </c>
      <c r="M115" s="329"/>
      <c r="N115" s="329"/>
      <c r="O115" s="330">
        <f>SUM(O112:O114)</f>
        <v>5558015</v>
      </c>
      <c r="P115" s="332">
        <f>SUM(P112:P114)</f>
        <v>5.1500097614567129E-4</v>
      </c>
      <c r="Q115" s="329"/>
    </row>
    <row r="116" spans="1:17" s="326" customFormat="1" ht="27.6" x14ac:dyDescent="0.3">
      <c r="A116" s="376" t="s">
        <v>127</v>
      </c>
      <c r="B116" s="318" t="s">
        <v>315</v>
      </c>
      <c r="C116" s="319">
        <v>5302916</v>
      </c>
      <c r="D116" s="321" t="s">
        <v>332</v>
      </c>
      <c r="E116" s="482" t="s">
        <v>649</v>
      </c>
      <c r="F116" s="321" t="s">
        <v>649</v>
      </c>
      <c r="G116" s="321" t="s">
        <v>651</v>
      </c>
      <c r="H116" s="322" t="s">
        <v>333</v>
      </c>
      <c r="I116" s="318" t="s">
        <v>649</v>
      </c>
      <c r="J116" s="322" t="s">
        <v>315</v>
      </c>
      <c r="K116" s="321">
        <v>0</v>
      </c>
      <c r="L116" s="323">
        <v>3393928</v>
      </c>
      <c r="M116" s="361" t="s">
        <v>728</v>
      </c>
      <c r="N116" s="321" t="s">
        <v>649</v>
      </c>
      <c r="O116" s="324">
        <f t="shared" ref="O116:O118" si="48">L116</f>
        <v>3393928</v>
      </c>
      <c r="P116" s="325">
        <f t="shared" si="37"/>
        <v>3.1447850230129391E-4</v>
      </c>
      <c r="Q116" s="321"/>
    </row>
    <row r="117" spans="1:17" s="326" customFormat="1" ht="27.6" x14ac:dyDescent="0.3">
      <c r="A117" s="376" t="s">
        <v>127</v>
      </c>
      <c r="B117" s="318" t="s">
        <v>315</v>
      </c>
      <c r="C117" s="319">
        <v>5302916</v>
      </c>
      <c r="D117" s="321" t="s">
        <v>332</v>
      </c>
      <c r="E117" s="482" t="s">
        <v>649</v>
      </c>
      <c r="F117" s="321" t="s">
        <v>649</v>
      </c>
      <c r="G117" s="321" t="s">
        <v>651</v>
      </c>
      <c r="H117" s="322" t="s">
        <v>336</v>
      </c>
      <c r="I117" s="318" t="s">
        <v>649</v>
      </c>
      <c r="J117" s="322" t="s">
        <v>315</v>
      </c>
      <c r="K117" s="321"/>
      <c r="L117" s="323">
        <v>2065020</v>
      </c>
      <c r="M117" s="361" t="s">
        <v>728</v>
      </c>
      <c r="N117" s="321" t="s">
        <v>649</v>
      </c>
      <c r="O117" s="324">
        <f t="shared" si="48"/>
        <v>2065020</v>
      </c>
      <c r="P117" s="325">
        <f t="shared" si="37"/>
        <v>1.9134300928664897E-4</v>
      </c>
      <c r="Q117" s="321"/>
    </row>
    <row r="118" spans="1:17" s="326" customFormat="1" ht="17.399999999999999" customHeight="1" x14ac:dyDescent="0.3">
      <c r="A118" s="376" t="s">
        <v>127</v>
      </c>
      <c r="B118" s="318" t="s">
        <v>315</v>
      </c>
      <c r="C118" s="319">
        <v>5302916</v>
      </c>
      <c r="D118" s="321" t="s">
        <v>332</v>
      </c>
      <c r="E118" s="482" t="s">
        <v>649</v>
      </c>
      <c r="F118" s="321" t="s">
        <v>649</v>
      </c>
      <c r="G118" s="321" t="s">
        <v>651</v>
      </c>
      <c r="H118" s="322" t="s">
        <v>337</v>
      </c>
      <c r="I118" s="318" t="s">
        <v>649</v>
      </c>
      <c r="J118" s="322" t="s">
        <v>315</v>
      </c>
      <c r="K118" s="321"/>
      <c r="L118" s="323">
        <v>1662500</v>
      </c>
      <c r="M118" s="361" t="s">
        <v>728</v>
      </c>
      <c r="N118" s="321" t="s">
        <v>649</v>
      </c>
      <c r="O118" s="324">
        <f t="shared" si="48"/>
        <v>1662500</v>
      </c>
      <c r="P118" s="325">
        <f t="shared" si="37"/>
        <v>1.5404584601556105E-4</v>
      </c>
      <c r="Q118" s="321"/>
    </row>
    <row r="119" spans="1:17" s="326" customFormat="1" ht="15.9" customHeight="1" x14ac:dyDescent="0.3">
      <c r="A119" s="376" t="s">
        <v>127</v>
      </c>
      <c r="B119" s="483" t="s">
        <v>601</v>
      </c>
      <c r="C119" s="329"/>
      <c r="D119" s="329"/>
      <c r="E119" s="484"/>
      <c r="F119" s="329"/>
      <c r="G119" s="329"/>
      <c r="H119" s="329"/>
      <c r="I119" s="329"/>
      <c r="J119" s="329"/>
      <c r="K119" s="329"/>
      <c r="L119" s="330">
        <f>SUM(L116:L118)</f>
        <v>7121448</v>
      </c>
      <c r="M119" s="329"/>
      <c r="N119" s="329"/>
      <c r="O119" s="330">
        <f>SUM(O116:O118)</f>
        <v>7121448</v>
      </c>
      <c r="P119" s="332">
        <f>SUM(P116:P118)</f>
        <v>6.5986735760350385E-4</v>
      </c>
      <c r="Q119" s="329"/>
    </row>
    <row r="120" spans="1:17" s="326" customFormat="1" ht="27.6" x14ac:dyDescent="0.3">
      <c r="A120" s="376" t="s">
        <v>127</v>
      </c>
      <c r="B120" s="364" t="s">
        <v>109</v>
      </c>
      <c r="C120" s="319">
        <v>890399011</v>
      </c>
      <c r="D120" s="321" t="s">
        <v>505</v>
      </c>
      <c r="E120" s="482" t="s">
        <v>649</v>
      </c>
      <c r="F120" s="321" t="s">
        <v>649</v>
      </c>
      <c r="G120" s="321" t="s">
        <v>651</v>
      </c>
      <c r="H120" s="322" t="s">
        <v>495</v>
      </c>
      <c r="I120" s="318" t="s">
        <v>649</v>
      </c>
      <c r="J120" s="322" t="s">
        <v>683</v>
      </c>
      <c r="K120" s="321"/>
      <c r="L120" s="323">
        <v>10086738</v>
      </c>
      <c r="M120" s="361" t="s">
        <v>728</v>
      </c>
      <c r="N120" s="321" t="s">
        <v>649</v>
      </c>
      <c r="O120" s="324">
        <f t="shared" ref="O120" si="49">L120</f>
        <v>10086738</v>
      </c>
      <c r="P120" s="325">
        <f t="shared" si="37"/>
        <v>9.3462862481041105E-4</v>
      </c>
      <c r="Q120" s="321"/>
    </row>
    <row r="121" spans="1:17" s="326" customFormat="1" ht="15.9" customHeight="1" x14ac:dyDescent="0.3">
      <c r="A121" s="376" t="s">
        <v>127</v>
      </c>
      <c r="B121" s="483" t="s">
        <v>601</v>
      </c>
      <c r="C121" s="329"/>
      <c r="D121" s="329"/>
      <c r="E121" s="484"/>
      <c r="F121" s="329"/>
      <c r="G121" s="329"/>
      <c r="H121" s="329"/>
      <c r="I121" s="329"/>
      <c r="J121" s="329"/>
      <c r="K121" s="329"/>
      <c r="L121" s="330">
        <f>SUM(L120)</f>
        <v>10086738</v>
      </c>
      <c r="M121" s="329"/>
      <c r="N121" s="329"/>
      <c r="O121" s="330">
        <f>O120</f>
        <v>10086738</v>
      </c>
      <c r="P121" s="332">
        <f>SUM(P120)</f>
        <v>9.3462862481041105E-4</v>
      </c>
      <c r="Q121" s="329"/>
    </row>
    <row r="122" spans="1:17" s="326" customFormat="1" ht="15.9" customHeight="1" x14ac:dyDescent="0.3">
      <c r="A122" s="376" t="s">
        <v>127</v>
      </c>
      <c r="B122" s="318" t="s">
        <v>504</v>
      </c>
      <c r="C122" s="319">
        <v>890303208</v>
      </c>
      <c r="D122" s="321" t="s">
        <v>343</v>
      </c>
      <c r="E122" s="482" t="s">
        <v>649</v>
      </c>
      <c r="F122" s="321" t="s">
        <v>649</v>
      </c>
      <c r="G122" s="321" t="s">
        <v>651</v>
      </c>
      <c r="H122" s="322" t="s">
        <v>342</v>
      </c>
      <c r="I122" s="318" t="s">
        <v>649</v>
      </c>
      <c r="J122" s="322" t="s">
        <v>650</v>
      </c>
      <c r="K122" s="321"/>
      <c r="L122" s="323">
        <v>2694800</v>
      </c>
      <c r="M122" s="361" t="s">
        <v>728</v>
      </c>
      <c r="N122" s="321" t="s">
        <v>649</v>
      </c>
      <c r="O122" s="324">
        <f t="shared" ref="O122" si="50">L122</f>
        <v>2694800</v>
      </c>
      <c r="P122" s="325">
        <f t="shared" si="37"/>
        <v>2.4969789223623092E-4</v>
      </c>
      <c r="Q122" s="321"/>
    </row>
    <row r="123" spans="1:17" ht="15.9" customHeight="1" x14ac:dyDescent="0.3">
      <c r="A123" s="376" t="s">
        <v>127</v>
      </c>
      <c r="B123" s="483" t="s">
        <v>601</v>
      </c>
      <c r="C123" s="329"/>
      <c r="D123" s="329"/>
      <c r="E123" s="484"/>
      <c r="F123" s="329"/>
      <c r="G123" s="329"/>
      <c r="H123" s="329"/>
      <c r="I123" s="329"/>
      <c r="J123" s="329"/>
      <c r="K123" s="329"/>
      <c r="L123" s="330">
        <f>SUM(L122)</f>
        <v>2694800</v>
      </c>
      <c r="M123" s="329"/>
      <c r="N123" s="329"/>
      <c r="O123" s="330">
        <f>O122</f>
        <v>2694800</v>
      </c>
      <c r="P123" s="332">
        <f>SUM(P122)</f>
        <v>2.4969789223623092E-4</v>
      </c>
      <c r="Q123" s="329"/>
    </row>
    <row r="124" spans="1:17" ht="33" customHeight="1" x14ac:dyDescent="0.3">
      <c r="A124" s="376" t="s">
        <v>127</v>
      </c>
      <c r="B124" s="318" t="s">
        <v>504</v>
      </c>
      <c r="C124" s="319">
        <v>890303093</v>
      </c>
      <c r="D124" s="321" t="s">
        <v>344</v>
      </c>
      <c r="E124" s="482" t="s">
        <v>649</v>
      </c>
      <c r="F124" s="321" t="s">
        <v>649</v>
      </c>
      <c r="G124" s="321" t="s">
        <v>651</v>
      </c>
      <c r="H124" s="322" t="s">
        <v>499</v>
      </c>
      <c r="I124" s="318" t="s">
        <v>649</v>
      </c>
      <c r="J124" s="322" t="s">
        <v>650</v>
      </c>
      <c r="K124" s="321"/>
      <c r="L124" s="323">
        <v>300000</v>
      </c>
      <c r="M124" s="361" t="s">
        <v>728</v>
      </c>
      <c r="N124" s="321" t="s">
        <v>649</v>
      </c>
      <c r="O124" s="324">
        <f t="shared" ref="O124" si="51">L124</f>
        <v>300000</v>
      </c>
      <c r="P124" s="325">
        <f t="shared" si="37"/>
        <v>2.7797746649424551E-5</v>
      </c>
      <c r="Q124" s="321"/>
    </row>
    <row r="125" spans="1:17" ht="15.9" customHeight="1" x14ac:dyDescent="0.3">
      <c r="A125" s="376" t="s">
        <v>127</v>
      </c>
      <c r="B125" s="483" t="s">
        <v>601</v>
      </c>
      <c r="C125" s="329"/>
      <c r="D125" s="329"/>
      <c r="E125" s="484"/>
      <c r="F125" s="329"/>
      <c r="G125" s="329"/>
      <c r="H125" s="329"/>
      <c r="I125" s="329"/>
      <c r="J125" s="329"/>
      <c r="K125" s="329"/>
      <c r="L125" s="330">
        <f>SUM(L124)</f>
        <v>300000</v>
      </c>
      <c r="M125" s="329"/>
      <c r="N125" s="329"/>
      <c r="O125" s="330">
        <f>O124</f>
        <v>300000</v>
      </c>
      <c r="P125" s="332">
        <f>SUM(P124)</f>
        <v>2.7797746649424551E-5</v>
      </c>
      <c r="Q125" s="329"/>
    </row>
    <row r="126" spans="1:17" s="474" customFormat="1" ht="27.6" x14ac:dyDescent="0.3">
      <c r="A126" s="376" t="s">
        <v>127</v>
      </c>
      <c r="B126" s="318" t="s">
        <v>504</v>
      </c>
      <c r="C126" s="319">
        <v>899999034</v>
      </c>
      <c r="D126" s="321" t="s">
        <v>345</v>
      </c>
      <c r="E126" s="482" t="s">
        <v>649</v>
      </c>
      <c r="F126" s="321" t="s">
        <v>649</v>
      </c>
      <c r="G126" s="321" t="s">
        <v>651</v>
      </c>
      <c r="H126" s="322" t="s">
        <v>342</v>
      </c>
      <c r="I126" s="318" t="s">
        <v>649</v>
      </c>
      <c r="J126" s="322" t="s">
        <v>650</v>
      </c>
      <c r="K126" s="321"/>
      <c r="L126" s="323">
        <v>29200211</v>
      </c>
      <c r="M126" s="361" t="s">
        <v>728</v>
      </c>
      <c r="N126" s="321" t="s">
        <v>649</v>
      </c>
      <c r="O126" s="324">
        <f t="shared" ref="O126" si="52">L126</f>
        <v>29200211</v>
      </c>
      <c r="P126" s="325">
        <f t="shared" si="37"/>
        <v>2.7056668916257999E-3</v>
      </c>
      <c r="Q126" s="321"/>
    </row>
    <row r="127" spans="1:17" ht="15.9" customHeight="1" x14ac:dyDescent="0.3">
      <c r="A127" s="376" t="s">
        <v>127</v>
      </c>
      <c r="B127" s="483" t="s">
        <v>601</v>
      </c>
      <c r="C127" s="329"/>
      <c r="D127" s="329"/>
      <c r="E127" s="484"/>
      <c r="F127" s="329"/>
      <c r="G127" s="329"/>
      <c r="H127" s="329"/>
      <c r="I127" s="329"/>
      <c r="J127" s="329"/>
      <c r="K127" s="329"/>
      <c r="L127" s="330">
        <f>SUM(L126)</f>
        <v>29200211</v>
      </c>
      <c r="M127" s="329"/>
      <c r="N127" s="329"/>
      <c r="O127" s="330">
        <f>SUM(O126)</f>
        <v>29200211</v>
      </c>
      <c r="P127" s="332">
        <f>SUM(P126)</f>
        <v>2.7056668916257999E-3</v>
      </c>
      <c r="Q127" s="329"/>
    </row>
    <row r="128" spans="1:17" ht="27.6" x14ac:dyDescent="0.3">
      <c r="A128" s="376" t="s">
        <v>127</v>
      </c>
      <c r="B128" s="318" t="s">
        <v>504</v>
      </c>
      <c r="C128" s="319">
        <v>800256161</v>
      </c>
      <c r="D128" s="321" t="s">
        <v>341</v>
      </c>
      <c r="E128" s="482" t="s">
        <v>649</v>
      </c>
      <c r="F128" s="321" t="s">
        <v>649</v>
      </c>
      <c r="G128" s="321" t="s">
        <v>651</v>
      </c>
      <c r="H128" s="322" t="s">
        <v>499</v>
      </c>
      <c r="I128" s="321"/>
      <c r="J128" s="322" t="s">
        <v>650</v>
      </c>
      <c r="K128" s="321"/>
      <c r="L128" s="323">
        <v>3610600</v>
      </c>
      <c r="M128" s="361" t="s">
        <v>728</v>
      </c>
      <c r="N128" s="321" t="s">
        <v>649</v>
      </c>
      <c r="O128" s="324">
        <f t="shared" ref="O128" si="53">L128</f>
        <v>3610600</v>
      </c>
      <c r="P128" s="325">
        <f t="shared" si="37"/>
        <v>3.3455514684137429E-4</v>
      </c>
      <c r="Q128" s="321"/>
    </row>
    <row r="129" spans="1:18" ht="15.9" customHeight="1" x14ac:dyDescent="0.3">
      <c r="A129" s="376" t="s">
        <v>127</v>
      </c>
      <c r="B129" s="483" t="s">
        <v>601</v>
      </c>
      <c r="C129" s="329"/>
      <c r="D129" s="329"/>
      <c r="E129" s="484"/>
      <c r="F129" s="329"/>
      <c r="G129" s="329"/>
      <c r="H129" s="329"/>
      <c r="I129" s="329"/>
      <c r="J129" s="329"/>
      <c r="K129" s="329"/>
      <c r="L129" s="330">
        <f>SUM(L128)</f>
        <v>3610600</v>
      </c>
      <c r="M129" s="329"/>
      <c r="N129" s="329"/>
      <c r="O129" s="330">
        <f>SUM(O128)</f>
        <v>3610600</v>
      </c>
      <c r="P129" s="332">
        <f>SUM(P128)</f>
        <v>3.3455514684137429E-4</v>
      </c>
      <c r="Q129" s="329"/>
      <c r="R129" s="296"/>
    </row>
    <row r="130" spans="1:18" ht="20.25" customHeight="1" x14ac:dyDescent="0.3">
      <c r="A130" s="344"/>
      <c r="B130" s="344" t="s">
        <v>664</v>
      </c>
      <c r="C130" s="344"/>
      <c r="D130" s="344"/>
      <c r="E130" s="485"/>
      <c r="F130" s="344"/>
      <c r="G130" s="344"/>
      <c r="H130" s="344"/>
      <c r="I130" s="344"/>
      <c r="J130" s="344"/>
      <c r="K130" s="344"/>
      <c r="L130" s="486">
        <f>L85+L89+L91+L94+L97+L100+L103+L106+L108+L111+L115+L119+L121+L123+L125+L127+L129</f>
        <v>159196287</v>
      </c>
      <c r="M130" s="487"/>
      <c r="N130" s="344"/>
      <c r="O130" s="486">
        <f>O85+O89+O91+O94+O97+O100+O103+O106+O108+O111+O115+O119+O121+O123+O125+O127+O129</f>
        <v>159196287</v>
      </c>
      <c r="P130" s="488">
        <f>P85+P89+P91+P94+P97+P100+P103+P106+P108+P111+P115+P119+P121+P123+P125+P127+P129</f>
        <v>1.4750993511850266E-2</v>
      </c>
      <c r="Q130" s="344"/>
      <c r="R130" s="293"/>
    </row>
    <row r="131" spans="1:18" s="355" customFormat="1" ht="27.6" x14ac:dyDescent="0.3">
      <c r="A131" s="376" t="s">
        <v>636</v>
      </c>
      <c r="B131" s="348" t="s">
        <v>602</v>
      </c>
      <c r="C131" s="349">
        <v>14955182</v>
      </c>
      <c r="D131" s="351" t="s">
        <v>350</v>
      </c>
      <c r="E131" s="482" t="s">
        <v>649</v>
      </c>
      <c r="F131" s="321" t="s">
        <v>649</v>
      </c>
      <c r="G131" s="321" t="s">
        <v>651</v>
      </c>
      <c r="H131" s="352" t="s">
        <v>351</v>
      </c>
      <c r="I131" s="351"/>
      <c r="J131" s="352" t="s">
        <v>650</v>
      </c>
      <c r="K131" s="351"/>
      <c r="L131" s="362">
        <v>182553980</v>
      </c>
      <c r="M131" s="361" t="s">
        <v>721</v>
      </c>
      <c r="N131" s="321" t="s">
        <v>649</v>
      </c>
      <c r="O131" s="324">
        <f>L131</f>
        <v>182553980</v>
      </c>
      <c r="P131" s="325">
        <f t="shared" ref="P131:P141" si="54">O131/$Q$6</f>
        <v>1.6915297619613721E-2</v>
      </c>
      <c r="Q131" s="351"/>
    </row>
    <row r="132" spans="1:18" s="355" customFormat="1" ht="15.9" customHeight="1" x14ac:dyDescent="0.3">
      <c r="A132" s="376" t="s">
        <v>636</v>
      </c>
      <c r="B132" s="483" t="s">
        <v>601</v>
      </c>
      <c r="C132" s="329"/>
      <c r="D132" s="329"/>
      <c r="E132" s="484"/>
      <c r="F132" s="329"/>
      <c r="G132" s="329"/>
      <c r="H132" s="329"/>
      <c r="I132" s="329"/>
      <c r="J132" s="329"/>
      <c r="K132" s="329"/>
      <c r="L132" s="330">
        <v>182553980</v>
      </c>
      <c r="M132" s="329"/>
      <c r="N132" s="329"/>
      <c r="O132" s="330">
        <f>SUM(O131)</f>
        <v>182553980</v>
      </c>
      <c r="P132" s="332">
        <f>SUM(P131)</f>
        <v>1.6915297619613721E-2</v>
      </c>
      <c r="Q132" s="329"/>
    </row>
    <row r="133" spans="1:18" s="355" customFormat="1" ht="27.6" x14ac:dyDescent="0.3">
      <c r="A133" s="376" t="s">
        <v>636</v>
      </c>
      <c r="B133" s="348" t="s">
        <v>602</v>
      </c>
      <c r="C133" s="349">
        <v>63332868</v>
      </c>
      <c r="D133" s="351" t="s">
        <v>360</v>
      </c>
      <c r="E133" s="482" t="s">
        <v>649</v>
      </c>
      <c r="F133" s="321" t="s">
        <v>649</v>
      </c>
      <c r="G133" s="321" t="s">
        <v>651</v>
      </c>
      <c r="H133" s="352" t="s">
        <v>361</v>
      </c>
      <c r="I133" s="351"/>
      <c r="J133" s="352" t="s">
        <v>650</v>
      </c>
      <c r="K133" s="351"/>
      <c r="L133" s="362">
        <v>285000000</v>
      </c>
      <c r="M133" s="361" t="s">
        <v>721</v>
      </c>
      <c r="N133" s="321" t="s">
        <v>649</v>
      </c>
      <c r="O133" s="324">
        <f t="shared" ref="O133" si="55">L133</f>
        <v>285000000</v>
      </c>
      <c r="P133" s="325">
        <f t="shared" si="54"/>
        <v>2.6407859316953324E-2</v>
      </c>
      <c r="Q133" s="351"/>
    </row>
    <row r="134" spans="1:18" s="355" customFormat="1" ht="15.9" customHeight="1" x14ac:dyDescent="0.3">
      <c r="A134" s="376" t="s">
        <v>636</v>
      </c>
      <c r="B134" s="483" t="s">
        <v>601</v>
      </c>
      <c r="C134" s="329"/>
      <c r="D134" s="329"/>
      <c r="E134" s="484"/>
      <c r="F134" s="329"/>
      <c r="G134" s="329"/>
      <c r="H134" s="329"/>
      <c r="I134" s="329"/>
      <c r="J134" s="329"/>
      <c r="K134" s="329"/>
      <c r="L134" s="330">
        <v>285000000</v>
      </c>
      <c r="M134" s="329"/>
      <c r="N134" s="329"/>
      <c r="O134" s="330">
        <f>SUM(O133)</f>
        <v>285000000</v>
      </c>
      <c r="P134" s="332">
        <f>SUM(P133)</f>
        <v>2.6407859316953324E-2</v>
      </c>
      <c r="Q134" s="329"/>
    </row>
    <row r="135" spans="1:18" s="355" customFormat="1" ht="27.6" x14ac:dyDescent="0.3">
      <c r="A135" s="376" t="s">
        <v>636</v>
      </c>
      <c r="B135" s="348" t="s">
        <v>602</v>
      </c>
      <c r="C135" s="349">
        <v>38641734</v>
      </c>
      <c r="D135" s="351" t="s">
        <v>362</v>
      </c>
      <c r="E135" s="482" t="s">
        <v>649</v>
      </c>
      <c r="F135" s="321" t="s">
        <v>649</v>
      </c>
      <c r="G135" s="321" t="s">
        <v>651</v>
      </c>
      <c r="H135" s="352" t="s">
        <v>363</v>
      </c>
      <c r="I135" s="351"/>
      <c r="J135" s="352" t="s">
        <v>650</v>
      </c>
      <c r="K135" s="351"/>
      <c r="L135" s="362">
        <v>164836000</v>
      </c>
      <c r="M135" s="361" t="s">
        <v>721</v>
      </c>
      <c r="N135" s="321" t="s">
        <v>649</v>
      </c>
      <c r="O135" s="324">
        <f t="shared" ref="O135" si="56">L135</f>
        <v>164836000</v>
      </c>
      <c r="P135" s="325">
        <f t="shared" si="54"/>
        <v>1.5273564555681818E-2</v>
      </c>
      <c r="Q135" s="351"/>
    </row>
    <row r="136" spans="1:18" s="355" customFormat="1" ht="15.9" customHeight="1" x14ac:dyDescent="0.3">
      <c r="A136" s="376" t="s">
        <v>636</v>
      </c>
      <c r="B136" s="483" t="s">
        <v>601</v>
      </c>
      <c r="C136" s="329"/>
      <c r="D136" s="329"/>
      <c r="E136" s="484"/>
      <c r="F136" s="329"/>
      <c r="G136" s="329"/>
      <c r="H136" s="329"/>
      <c r="I136" s="329"/>
      <c r="J136" s="329"/>
      <c r="K136" s="329"/>
      <c r="L136" s="330">
        <v>164836000</v>
      </c>
      <c r="M136" s="329"/>
      <c r="N136" s="329"/>
      <c r="O136" s="330">
        <f>SUM(O135)</f>
        <v>164836000</v>
      </c>
      <c r="P136" s="332">
        <f>SUM(P135)</f>
        <v>1.5273564555681818E-2</v>
      </c>
      <c r="Q136" s="329"/>
    </row>
    <row r="137" spans="1:18" s="355" customFormat="1" ht="27.6" x14ac:dyDescent="0.3">
      <c r="A137" s="376" t="s">
        <v>636</v>
      </c>
      <c r="B137" s="348" t="s">
        <v>602</v>
      </c>
      <c r="C137" s="349">
        <v>31257415</v>
      </c>
      <c r="D137" s="351" t="s">
        <v>364</v>
      </c>
      <c r="E137" s="482" t="s">
        <v>649</v>
      </c>
      <c r="F137" s="321" t="s">
        <v>649</v>
      </c>
      <c r="G137" s="321" t="s">
        <v>651</v>
      </c>
      <c r="H137" s="352" t="s">
        <v>365</v>
      </c>
      <c r="I137" s="351"/>
      <c r="J137" s="352" t="s">
        <v>650</v>
      </c>
      <c r="K137" s="351"/>
      <c r="L137" s="362">
        <v>384700000</v>
      </c>
      <c r="M137" s="361" t="s">
        <v>721</v>
      </c>
      <c r="N137" s="321" t="s">
        <v>649</v>
      </c>
      <c r="O137" s="324">
        <f t="shared" ref="O137" si="57">L137</f>
        <v>384700000</v>
      </c>
      <c r="P137" s="325">
        <f t="shared" si="54"/>
        <v>3.5645977120112082E-2</v>
      </c>
      <c r="Q137" s="351"/>
    </row>
    <row r="138" spans="1:18" s="355" customFormat="1" ht="15.9" customHeight="1" x14ac:dyDescent="0.3">
      <c r="A138" s="376" t="s">
        <v>636</v>
      </c>
      <c r="B138" s="483" t="s">
        <v>601</v>
      </c>
      <c r="C138" s="329"/>
      <c r="D138" s="329"/>
      <c r="E138" s="484"/>
      <c r="F138" s="329"/>
      <c r="G138" s="329"/>
      <c r="H138" s="329"/>
      <c r="I138" s="329"/>
      <c r="J138" s="329"/>
      <c r="K138" s="329"/>
      <c r="L138" s="330">
        <v>384700000</v>
      </c>
      <c r="M138" s="329"/>
      <c r="N138" s="329"/>
      <c r="O138" s="330">
        <f>SUM(O137)</f>
        <v>384700000</v>
      </c>
      <c r="P138" s="332">
        <f>SUM(P137)</f>
        <v>3.5645977120112082E-2</v>
      </c>
      <c r="Q138" s="329"/>
    </row>
    <row r="139" spans="1:18" s="355" customFormat="1" ht="27.6" x14ac:dyDescent="0.3">
      <c r="A139" s="376" t="s">
        <v>636</v>
      </c>
      <c r="B139" s="348" t="s">
        <v>602</v>
      </c>
      <c r="C139" s="349">
        <v>98431800</v>
      </c>
      <c r="D139" s="351" t="s">
        <v>375</v>
      </c>
      <c r="E139" s="482" t="s">
        <v>649</v>
      </c>
      <c r="F139" s="321" t="s">
        <v>649</v>
      </c>
      <c r="G139" s="321" t="s">
        <v>651</v>
      </c>
      <c r="H139" s="352" t="s">
        <v>376</v>
      </c>
      <c r="I139" s="351"/>
      <c r="J139" s="352" t="s">
        <v>650</v>
      </c>
      <c r="K139" s="351"/>
      <c r="L139" s="362">
        <v>210000000</v>
      </c>
      <c r="M139" s="361" t="s">
        <v>721</v>
      </c>
      <c r="N139" s="321" t="s">
        <v>649</v>
      </c>
      <c r="O139" s="324">
        <f t="shared" ref="O139" si="58">L139</f>
        <v>210000000</v>
      </c>
      <c r="P139" s="325">
        <f t="shared" si="54"/>
        <v>1.9458422654597185E-2</v>
      </c>
      <c r="Q139" s="351"/>
    </row>
    <row r="140" spans="1:18" s="355" customFormat="1" ht="15.9" customHeight="1" x14ac:dyDescent="0.3">
      <c r="A140" s="376" t="s">
        <v>636</v>
      </c>
      <c r="B140" s="483" t="s">
        <v>601</v>
      </c>
      <c r="C140" s="329"/>
      <c r="D140" s="329"/>
      <c r="E140" s="484"/>
      <c r="F140" s="329"/>
      <c r="G140" s="329"/>
      <c r="H140" s="329"/>
      <c r="I140" s="329"/>
      <c r="J140" s="329"/>
      <c r="K140" s="329"/>
      <c r="L140" s="330">
        <v>210000000</v>
      </c>
      <c r="M140" s="329"/>
      <c r="N140" s="329"/>
      <c r="O140" s="330">
        <f>SUM(O139)</f>
        <v>210000000</v>
      </c>
      <c r="P140" s="332">
        <f>SUM(P139)</f>
        <v>1.9458422654597185E-2</v>
      </c>
      <c r="Q140" s="329"/>
    </row>
    <row r="141" spans="1:18" s="355" customFormat="1" ht="27.6" x14ac:dyDescent="0.3">
      <c r="A141" s="376" t="s">
        <v>636</v>
      </c>
      <c r="B141" s="348" t="s">
        <v>602</v>
      </c>
      <c r="C141" s="349">
        <v>14882078</v>
      </c>
      <c r="D141" s="351" t="s">
        <v>377</v>
      </c>
      <c r="E141" s="482" t="s">
        <v>649</v>
      </c>
      <c r="F141" s="321" t="s">
        <v>649</v>
      </c>
      <c r="G141" s="321" t="s">
        <v>651</v>
      </c>
      <c r="H141" s="352" t="s">
        <v>378</v>
      </c>
      <c r="I141" s="351"/>
      <c r="J141" s="352" t="s">
        <v>650</v>
      </c>
      <c r="K141" s="351"/>
      <c r="L141" s="362">
        <v>370000000</v>
      </c>
      <c r="M141" s="361" t="s">
        <v>721</v>
      </c>
      <c r="N141" s="321" t="s">
        <v>649</v>
      </c>
      <c r="O141" s="324">
        <f t="shared" ref="O141" si="59">L141</f>
        <v>370000000</v>
      </c>
      <c r="P141" s="325">
        <f t="shared" si="54"/>
        <v>3.4283887534290278E-2</v>
      </c>
      <c r="Q141" s="351"/>
    </row>
    <row r="142" spans="1:18" s="355" customFormat="1" x14ac:dyDescent="0.3">
      <c r="A142" s="376" t="s">
        <v>636</v>
      </c>
      <c r="B142" s="348" t="s">
        <v>602</v>
      </c>
      <c r="C142" s="349">
        <v>1115076254</v>
      </c>
      <c r="D142" s="351" t="s">
        <v>615</v>
      </c>
      <c r="E142" s="482" t="s">
        <v>649</v>
      </c>
      <c r="F142" s="321" t="s">
        <v>649</v>
      </c>
      <c r="G142" s="321" t="s">
        <v>651</v>
      </c>
      <c r="H142" s="352" t="s">
        <v>378</v>
      </c>
      <c r="I142" s="351"/>
      <c r="J142" s="352" t="s">
        <v>650</v>
      </c>
      <c r="K142" s="351"/>
      <c r="L142" s="362"/>
      <c r="M142" s="361"/>
      <c r="N142" s="321"/>
      <c r="O142" s="324"/>
      <c r="P142" s="325"/>
      <c r="Q142" s="351"/>
    </row>
    <row r="143" spans="1:18" s="355" customFormat="1" x14ac:dyDescent="0.3">
      <c r="A143" s="376" t="s">
        <v>636</v>
      </c>
      <c r="B143" s="348" t="s">
        <v>602</v>
      </c>
      <c r="C143" s="349" t="s">
        <v>617</v>
      </c>
      <c r="D143" s="351" t="s">
        <v>616</v>
      </c>
      <c r="E143" s="482" t="s">
        <v>649</v>
      </c>
      <c r="F143" s="321" t="s">
        <v>649</v>
      </c>
      <c r="G143" s="321" t="s">
        <v>651</v>
      </c>
      <c r="H143" s="352" t="s">
        <v>378</v>
      </c>
      <c r="I143" s="351"/>
      <c r="J143" s="352" t="s">
        <v>650</v>
      </c>
      <c r="K143" s="351"/>
      <c r="L143" s="362"/>
      <c r="M143" s="361"/>
      <c r="N143" s="321"/>
      <c r="O143" s="324"/>
      <c r="P143" s="325"/>
      <c r="Q143" s="351"/>
    </row>
    <row r="144" spans="1:18" s="355" customFormat="1" ht="15.9" customHeight="1" x14ac:dyDescent="0.3">
      <c r="A144" s="376" t="s">
        <v>636</v>
      </c>
      <c r="B144" s="483" t="s">
        <v>601</v>
      </c>
      <c r="C144" s="329"/>
      <c r="D144" s="329"/>
      <c r="E144" s="484"/>
      <c r="F144" s="329"/>
      <c r="G144" s="329"/>
      <c r="H144" s="329"/>
      <c r="I144" s="329"/>
      <c r="J144" s="329"/>
      <c r="K144" s="329"/>
      <c r="L144" s="330">
        <v>370000000</v>
      </c>
      <c r="M144" s="329"/>
      <c r="N144" s="329"/>
      <c r="O144" s="330">
        <f>SUM(O141:O143)</f>
        <v>370000000</v>
      </c>
      <c r="P144" s="332">
        <f>SUM(P141:P143)</f>
        <v>3.4283887534290278E-2</v>
      </c>
      <c r="Q144" s="329"/>
    </row>
    <row r="145" spans="1:17" s="355" customFormat="1" ht="27.6" x14ac:dyDescent="0.3">
      <c r="A145" s="376" t="s">
        <v>636</v>
      </c>
      <c r="B145" s="348" t="s">
        <v>602</v>
      </c>
      <c r="C145" s="367">
        <v>1061705628</v>
      </c>
      <c r="D145" s="351" t="s">
        <v>388</v>
      </c>
      <c r="E145" s="482" t="s">
        <v>649</v>
      </c>
      <c r="F145" s="321" t="s">
        <v>649</v>
      </c>
      <c r="G145" s="321" t="s">
        <v>651</v>
      </c>
      <c r="H145" s="352" t="s">
        <v>389</v>
      </c>
      <c r="I145" s="351"/>
      <c r="J145" s="352" t="s">
        <v>650</v>
      </c>
      <c r="K145" s="351"/>
      <c r="L145" s="362">
        <v>101530037</v>
      </c>
      <c r="M145" s="361" t="s">
        <v>721</v>
      </c>
      <c r="N145" s="321" t="s">
        <v>649</v>
      </c>
      <c r="O145" s="324">
        <f t="shared" ref="O145" si="60">L145</f>
        <v>101530037</v>
      </c>
      <c r="P145" s="325">
        <f t="shared" ref="P145" si="61">O145/$Q$6</f>
        <v>9.4076874861090034E-3</v>
      </c>
      <c r="Q145" s="351"/>
    </row>
    <row r="146" spans="1:17" s="355" customFormat="1" ht="15.9" customHeight="1" x14ac:dyDescent="0.3">
      <c r="A146" s="376" t="s">
        <v>636</v>
      </c>
      <c r="B146" s="483" t="s">
        <v>601</v>
      </c>
      <c r="C146" s="329"/>
      <c r="D146" s="329"/>
      <c r="E146" s="484"/>
      <c r="F146" s="329"/>
      <c r="G146" s="329"/>
      <c r="H146" s="329"/>
      <c r="I146" s="329"/>
      <c r="J146" s="329"/>
      <c r="K146" s="329"/>
      <c r="L146" s="330">
        <v>101530037</v>
      </c>
      <c r="M146" s="329"/>
      <c r="N146" s="329"/>
      <c r="O146" s="330">
        <f>SUM(O145)</f>
        <v>101530037</v>
      </c>
      <c r="P146" s="332">
        <f>SUM(P145)</f>
        <v>9.4076874861090034E-3</v>
      </c>
      <c r="Q146" s="329"/>
    </row>
    <row r="147" spans="1:17" s="355" customFormat="1" ht="27.6" x14ac:dyDescent="0.3">
      <c r="A147" s="376" t="s">
        <v>636</v>
      </c>
      <c r="B147" s="348" t="s">
        <v>602</v>
      </c>
      <c r="C147" s="349">
        <v>41469176</v>
      </c>
      <c r="D147" s="351" t="s">
        <v>392</v>
      </c>
      <c r="E147" s="482" t="s">
        <v>649</v>
      </c>
      <c r="F147" s="321" t="s">
        <v>649</v>
      </c>
      <c r="G147" s="321" t="s">
        <v>651</v>
      </c>
      <c r="H147" s="352" t="s">
        <v>393</v>
      </c>
      <c r="I147" s="351"/>
      <c r="J147" s="352" t="s">
        <v>650</v>
      </c>
      <c r="K147" s="351"/>
      <c r="L147" s="362">
        <v>118800000</v>
      </c>
      <c r="M147" s="361" t="s">
        <v>721</v>
      </c>
      <c r="N147" s="321" t="s">
        <v>649</v>
      </c>
      <c r="O147" s="324">
        <f t="shared" ref="O147" si="62">L147</f>
        <v>118800000</v>
      </c>
      <c r="P147" s="325">
        <f t="shared" ref="P147" si="63">O147/$Q$6</f>
        <v>1.1007907673172123E-2</v>
      </c>
      <c r="Q147" s="351"/>
    </row>
    <row r="148" spans="1:17" s="355" customFormat="1" ht="15.9" customHeight="1" x14ac:dyDescent="0.3">
      <c r="A148" s="376" t="s">
        <v>636</v>
      </c>
      <c r="B148" s="483" t="s">
        <v>601</v>
      </c>
      <c r="C148" s="329"/>
      <c r="D148" s="329"/>
      <c r="E148" s="484"/>
      <c r="F148" s="329"/>
      <c r="G148" s="329"/>
      <c r="H148" s="329"/>
      <c r="I148" s="329"/>
      <c r="J148" s="329"/>
      <c r="K148" s="329"/>
      <c r="L148" s="330">
        <v>118800000</v>
      </c>
      <c r="M148" s="329"/>
      <c r="N148" s="329"/>
      <c r="O148" s="330">
        <f>SUM(O147)</f>
        <v>118800000</v>
      </c>
      <c r="P148" s="332">
        <f>SUM(P147)</f>
        <v>1.1007907673172123E-2</v>
      </c>
      <c r="Q148" s="329"/>
    </row>
    <row r="149" spans="1:17" s="355" customFormat="1" ht="27.6" x14ac:dyDescent="0.3">
      <c r="A149" s="376" t="s">
        <v>636</v>
      </c>
      <c r="B149" s="348" t="s">
        <v>602</v>
      </c>
      <c r="C149" s="349">
        <v>41572782</v>
      </c>
      <c r="D149" s="351" t="s">
        <v>397</v>
      </c>
      <c r="E149" s="482" t="s">
        <v>649</v>
      </c>
      <c r="F149" s="321" t="s">
        <v>649</v>
      </c>
      <c r="G149" s="321" t="s">
        <v>651</v>
      </c>
      <c r="H149" s="352" t="s">
        <v>398</v>
      </c>
      <c r="I149" s="351"/>
      <c r="J149" s="352" t="s">
        <v>650</v>
      </c>
      <c r="K149" s="351"/>
      <c r="L149" s="362">
        <v>120000000</v>
      </c>
      <c r="M149" s="361" t="s">
        <v>721</v>
      </c>
      <c r="N149" s="321" t="s">
        <v>649</v>
      </c>
      <c r="O149" s="324">
        <f t="shared" ref="O149" si="64">L149</f>
        <v>120000000</v>
      </c>
      <c r="P149" s="325">
        <f t="shared" ref="P149" si="65">O149/$Q$6</f>
        <v>1.1119098659769821E-2</v>
      </c>
      <c r="Q149" s="351"/>
    </row>
    <row r="150" spans="1:17" s="355" customFormat="1" ht="15.9" customHeight="1" x14ac:dyDescent="0.3">
      <c r="A150" s="376" t="s">
        <v>636</v>
      </c>
      <c r="B150" s="483" t="s">
        <v>601</v>
      </c>
      <c r="C150" s="329"/>
      <c r="D150" s="329"/>
      <c r="E150" s="484"/>
      <c r="F150" s="329"/>
      <c r="G150" s="329"/>
      <c r="H150" s="329"/>
      <c r="I150" s="329"/>
      <c r="J150" s="329"/>
      <c r="K150" s="329"/>
      <c r="L150" s="330">
        <v>120000000</v>
      </c>
      <c r="M150" s="329"/>
      <c r="N150" s="329"/>
      <c r="O150" s="330">
        <f>SUM(O149)</f>
        <v>120000000</v>
      </c>
      <c r="P150" s="332">
        <f>SUM(P149)</f>
        <v>1.1119098659769821E-2</v>
      </c>
      <c r="Q150" s="329"/>
    </row>
    <row r="151" spans="1:17" s="355" customFormat="1" ht="27.6" x14ac:dyDescent="0.3">
      <c r="A151" s="376" t="s">
        <v>636</v>
      </c>
      <c r="B151" s="348" t="s">
        <v>602</v>
      </c>
      <c r="C151" s="349">
        <v>19460010</v>
      </c>
      <c r="D151" s="351" t="s">
        <v>408</v>
      </c>
      <c r="E151" s="482" t="s">
        <v>649</v>
      </c>
      <c r="F151" s="321" t="s">
        <v>649</v>
      </c>
      <c r="G151" s="321" t="s">
        <v>651</v>
      </c>
      <c r="H151" s="352" t="s">
        <v>409</v>
      </c>
      <c r="I151" s="351"/>
      <c r="J151" s="352" t="s">
        <v>650</v>
      </c>
      <c r="K151" s="351"/>
      <c r="L151" s="362">
        <v>63300000</v>
      </c>
      <c r="M151" s="361" t="s">
        <v>721</v>
      </c>
      <c r="N151" s="321" t="s">
        <v>649</v>
      </c>
      <c r="O151" s="324">
        <f t="shared" ref="O151:O153" si="66">L151</f>
        <v>63300000</v>
      </c>
      <c r="P151" s="325">
        <f t="shared" ref="P151:P154" si="67">O151/$Q$6</f>
        <v>5.8653245430285803E-3</v>
      </c>
      <c r="Q151" s="351"/>
    </row>
    <row r="152" spans="1:17" s="355" customFormat="1" ht="27.6" x14ac:dyDescent="0.3">
      <c r="A152" s="376" t="s">
        <v>636</v>
      </c>
      <c r="B152" s="348" t="s">
        <v>602</v>
      </c>
      <c r="C152" s="349">
        <v>19460010</v>
      </c>
      <c r="D152" s="351" t="s">
        <v>408</v>
      </c>
      <c r="E152" s="482" t="s">
        <v>649</v>
      </c>
      <c r="F152" s="321" t="s">
        <v>649</v>
      </c>
      <c r="G152" s="321" t="s">
        <v>651</v>
      </c>
      <c r="H152" s="352" t="s">
        <v>410</v>
      </c>
      <c r="I152" s="351"/>
      <c r="J152" s="352" t="s">
        <v>650</v>
      </c>
      <c r="K152" s="351"/>
      <c r="L152" s="362">
        <f>51000000*0.6</f>
        <v>30600000</v>
      </c>
      <c r="M152" s="361" t="s">
        <v>721</v>
      </c>
      <c r="N152" s="321" t="s">
        <v>649</v>
      </c>
      <c r="O152" s="324">
        <f t="shared" si="66"/>
        <v>30600000</v>
      </c>
      <c r="P152" s="325">
        <f t="shared" si="67"/>
        <v>2.8353701582413044E-3</v>
      </c>
      <c r="Q152" s="351"/>
    </row>
    <row r="153" spans="1:17" s="355" customFormat="1" ht="55.2" x14ac:dyDescent="0.3">
      <c r="A153" s="376" t="s">
        <v>636</v>
      </c>
      <c r="B153" s="348" t="s">
        <v>602</v>
      </c>
      <c r="C153" s="349">
        <v>16711744</v>
      </c>
      <c r="D153" s="361" t="s">
        <v>698</v>
      </c>
      <c r="E153" s="482" t="s">
        <v>649</v>
      </c>
      <c r="F153" s="321" t="s">
        <v>649</v>
      </c>
      <c r="G153" s="321" t="s">
        <v>651</v>
      </c>
      <c r="H153" s="352" t="s">
        <v>410</v>
      </c>
      <c r="I153" s="351"/>
      <c r="J153" s="352" t="s">
        <v>650</v>
      </c>
      <c r="K153" s="351"/>
      <c r="L153" s="362">
        <f>51000000*0.4</f>
        <v>20400000</v>
      </c>
      <c r="M153" s="361" t="s">
        <v>721</v>
      </c>
      <c r="N153" s="321" t="s">
        <v>649</v>
      </c>
      <c r="O153" s="324">
        <f t="shared" si="66"/>
        <v>20400000</v>
      </c>
      <c r="P153" s="325">
        <f t="shared" si="67"/>
        <v>1.8902467721608695E-3</v>
      </c>
      <c r="Q153" s="351"/>
    </row>
    <row r="154" spans="1:17" s="355" customFormat="1" ht="27.6" x14ac:dyDescent="0.3">
      <c r="A154" s="376" t="s">
        <v>636</v>
      </c>
      <c r="B154" s="348" t="s">
        <v>602</v>
      </c>
      <c r="C154" s="349">
        <v>19460010</v>
      </c>
      <c r="D154" s="351" t="s">
        <v>408</v>
      </c>
      <c r="E154" s="482" t="s">
        <v>649</v>
      </c>
      <c r="F154" s="321" t="s">
        <v>649</v>
      </c>
      <c r="G154" s="321" t="s">
        <v>651</v>
      </c>
      <c r="H154" s="352" t="s">
        <v>411</v>
      </c>
      <c r="I154" s="351"/>
      <c r="J154" s="352" t="s">
        <v>650</v>
      </c>
      <c r="K154" s="351"/>
      <c r="L154" s="362">
        <v>63300000</v>
      </c>
      <c r="M154" s="361" t="s">
        <v>721</v>
      </c>
      <c r="N154" s="321" t="s">
        <v>649</v>
      </c>
      <c r="O154" s="324">
        <f>L154</f>
        <v>63300000</v>
      </c>
      <c r="P154" s="325">
        <f t="shared" si="67"/>
        <v>5.8653245430285803E-3</v>
      </c>
      <c r="Q154" s="351"/>
    </row>
    <row r="155" spans="1:17" s="355" customFormat="1" ht="15.9" customHeight="1" x14ac:dyDescent="0.3">
      <c r="A155" s="376" t="s">
        <v>636</v>
      </c>
      <c r="B155" s="483" t="s">
        <v>601</v>
      </c>
      <c r="C155" s="329"/>
      <c r="D155" s="329"/>
      <c r="E155" s="484"/>
      <c r="F155" s="329"/>
      <c r="G155" s="329"/>
      <c r="H155" s="329"/>
      <c r="I155" s="329"/>
      <c r="J155" s="329"/>
      <c r="K155" s="329"/>
      <c r="L155" s="330">
        <f>SUM(L151:L154)</f>
        <v>177600000</v>
      </c>
      <c r="M155" s="329"/>
      <c r="N155" s="329"/>
      <c r="O155" s="330">
        <f>SUM(O151:O154)</f>
        <v>177600000</v>
      </c>
      <c r="P155" s="332">
        <f>SUM(P151:P154)</f>
        <v>1.6456266016459335E-2</v>
      </c>
      <c r="Q155" s="329"/>
    </row>
    <row r="156" spans="1:17" s="355" customFormat="1" ht="15.9" customHeight="1" x14ac:dyDescent="0.3">
      <c r="A156" s="376" t="s">
        <v>636</v>
      </c>
      <c r="B156" s="348" t="s">
        <v>602</v>
      </c>
      <c r="C156" s="349">
        <v>94486177</v>
      </c>
      <c r="D156" s="351" t="s">
        <v>412</v>
      </c>
      <c r="E156" s="482" t="s">
        <v>649</v>
      </c>
      <c r="F156" s="321" t="s">
        <v>649</v>
      </c>
      <c r="G156" s="321" t="s">
        <v>651</v>
      </c>
      <c r="H156" s="352" t="s">
        <v>413</v>
      </c>
      <c r="I156" s="351"/>
      <c r="J156" s="352" t="s">
        <v>650</v>
      </c>
      <c r="K156" s="351"/>
      <c r="L156" s="362">
        <v>195300000</v>
      </c>
      <c r="M156" s="361" t="s">
        <v>721</v>
      </c>
      <c r="N156" s="321" t="s">
        <v>649</v>
      </c>
      <c r="O156" s="324">
        <f t="shared" ref="O156" si="68">L156</f>
        <v>195300000</v>
      </c>
      <c r="P156" s="325">
        <f t="shared" ref="P156" si="69">O156/$Q$6</f>
        <v>1.8096333068775384E-2</v>
      </c>
      <c r="Q156" s="351"/>
    </row>
    <row r="157" spans="1:17" s="355" customFormat="1" ht="15.9" customHeight="1" x14ac:dyDescent="0.3">
      <c r="A157" s="376" t="s">
        <v>636</v>
      </c>
      <c r="B157" s="483" t="s">
        <v>601</v>
      </c>
      <c r="C157" s="329"/>
      <c r="D157" s="329"/>
      <c r="E157" s="484"/>
      <c r="F157" s="329"/>
      <c r="G157" s="329"/>
      <c r="H157" s="329"/>
      <c r="I157" s="329"/>
      <c r="J157" s="329"/>
      <c r="K157" s="329"/>
      <c r="L157" s="330">
        <f>SUM(L156)</f>
        <v>195300000</v>
      </c>
      <c r="M157" s="329"/>
      <c r="N157" s="329"/>
      <c r="O157" s="330">
        <f>SUM(O156)</f>
        <v>195300000</v>
      </c>
      <c r="P157" s="332">
        <f>SUM(P156)</f>
        <v>1.8096333068775384E-2</v>
      </c>
      <c r="Q157" s="329"/>
    </row>
    <row r="158" spans="1:17" s="355" customFormat="1" ht="15.9" customHeight="1" x14ac:dyDescent="0.3">
      <c r="A158" s="376" t="s">
        <v>636</v>
      </c>
      <c r="B158" s="348" t="s">
        <v>602</v>
      </c>
      <c r="C158" s="349">
        <v>66960375</v>
      </c>
      <c r="D158" s="351" t="s">
        <v>624</v>
      </c>
      <c r="E158" s="482" t="s">
        <v>649</v>
      </c>
      <c r="F158" s="321" t="s">
        <v>649</v>
      </c>
      <c r="G158" s="321" t="s">
        <v>651</v>
      </c>
      <c r="H158" s="352" t="s">
        <v>414</v>
      </c>
      <c r="I158" s="351"/>
      <c r="J158" s="352" t="s">
        <v>650</v>
      </c>
      <c r="K158" s="351"/>
      <c r="L158" s="362">
        <v>250000000</v>
      </c>
      <c r="M158" s="361" t="s">
        <v>721</v>
      </c>
      <c r="N158" s="321" t="s">
        <v>649</v>
      </c>
      <c r="O158" s="324">
        <f t="shared" ref="O158:O159" si="70">L158</f>
        <v>250000000</v>
      </c>
      <c r="P158" s="325">
        <f t="shared" ref="P158:P159" si="71">O158/$Q$6</f>
        <v>2.3164788874520462E-2</v>
      </c>
      <c r="Q158" s="351"/>
    </row>
    <row r="159" spans="1:17" s="355" customFormat="1" ht="15.9" customHeight="1" x14ac:dyDescent="0.3">
      <c r="A159" s="376" t="s">
        <v>636</v>
      </c>
      <c r="B159" s="348" t="s">
        <v>622</v>
      </c>
      <c r="C159" s="349">
        <v>66960375</v>
      </c>
      <c r="D159" s="351" t="s">
        <v>623</v>
      </c>
      <c r="E159" s="482" t="s">
        <v>649</v>
      </c>
      <c r="F159" s="321" t="s">
        <v>649</v>
      </c>
      <c r="G159" s="321" t="s">
        <v>651</v>
      </c>
      <c r="H159" s="352" t="s">
        <v>625</v>
      </c>
      <c r="I159" s="351"/>
      <c r="J159" s="352" t="s">
        <v>650</v>
      </c>
      <c r="K159" s="351"/>
      <c r="L159" s="362">
        <v>100000000</v>
      </c>
      <c r="M159" s="361" t="s">
        <v>721</v>
      </c>
      <c r="N159" s="321" t="s">
        <v>649</v>
      </c>
      <c r="O159" s="324">
        <f t="shared" si="70"/>
        <v>100000000</v>
      </c>
      <c r="P159" s="325">
        <f t="shared" si="71"/>
        <v>9.2659155498081847E-3</v>
      </c>
      <c r="Q159" s="351"/>
    </row>
    <row r="160" spans="1:17" s="355" customFormat="1" ht="15.9" customHeight="1" x14ac:dyDescent="0.3">
      <c r="A160" s="376" t="s">
        <v>636</v>
      </c>
      <c r="B160" s="483" t="s">
        <v>601</v>
      </c>
      <c r="C160" s="329"/>
      <c r="D160" s="329"/>
      <c r="E160" s="484"/>
      <c r="F160" s="329"/>
      <c r="G160" s="329"/>
      <c r="H160" s="329"/>
      <c r="I160" s="329"/>
      <c r="J160" s="329"/>
      <c r="K160" s="329"/>
      <c r="L160" s="330">
        <f>SUM(L158:L159)</f>
        <v>350000000</v>
      </c>
      <c r="M160" s="329"/>
      <c r="N160" s="329"/>
      <c r="O160" s="330">
        <f>SUM(O158:O159)</f>
        <v>350000000</v>
      </c>
      <c r="P160" s="332">
        <f>SUM(P158:P159)</f>
        <v>3.2430704424328646E-2</v>
      </c>
      <c r="Q160" s="329"/>
    </row>
    <row r="161" spans="1:17" s="355" customFormat="1" ht="15.9" customHeight="1" x14ac:dyDescent="0.3">
      <c r="A161" s="376" t="s">
        <v>636</v>
      </c>
      <c r="B161" s="348" t="s">
        <v>602</v>
      </c>
      <c r="C161" s="349">
        <v>94536520</v>
      </c>
      <c r="D161" s="351" t="s">
        <v>417</v>
      </c>
      <c r="E161" s="482" t="s">
        <v>649</v>
      </c>
      <c r="F161" s="321" t="s">
        <v>649</v>
      </c>
      <c r="G161" s="321" t="s">
        <v>651</v>
      </c>
      <c r="H161" s="352" t="s">
        <v>418</v>
      </c>
      <c r="I161" s="351"/>
      <c r="J161" s="352" t="s">
        <v>650</v>
      </c>
      <c r="K161" s="351"/>
      <c r="L161" s="362">
        <v>298681998</v>
      </c>
      <c r="M161" s="361" t="s">
        <v>721</v>
      </c>
      <c r="N161" s="321" t="s">
        <v>649</v>
      </c>
      <c r="O161" s="324">
        <f t="shared" ref="O161" si="72">L161</f>
        <v>298681998</v>
      </c>
      <c r="P161" s="325">
        <f t="shared" ref="P161" si="73">O161/$Q$6</f>
        <v>2.7675621697159768E-2</v>
      </c>
      <c r="Q161" s="351"/>
    </row>
    <row r="162" spans="1:17" s="355" customFormat="1" ht="15.9" customHeight="1" x14ac:dyDescent="0.3">
      <c r="A162" s="376" t="s">
        <v>636</v>
      </c>
      <c r="B162" s="483" t="s">
        <v>601</v>
      </c>
      <c r="C162" s="329"/>
      <c r="D162" s="329"/>
      <c r="E162" s="484"/>
      <c r="F162" s="329"/>
      <c r="G162" s="329"/>
      <c r="H162" s="329"/>
      <c r="I162" s="329"/>
      <c r="J162" s="329"/>
      <c r="K162" s="329"/>
      <c r="L162" s="330">
        <v>298681998</v>
      </c>
      <c r="M162" s="329"/>
      <c r="N162" s="329"/>
      <c r="O162" s="330">
        <f>SUM(O161)</f>
        <v>298681998</v>
      </c>
      <c r="P162" s="332">
        <f>SUM(P161)</f>
        <v>2.7675621697159768E-2</v>
      </c>
      <c r="Q162" s="329"/>
    </row>
    <row r="163" spans="1:17" s="355" customFormat="1" ht="15.9" customHeight="1" x14ac:dyDescent="0.3">
      <c r="A163" s="376" t="s">
        <v>636</v>
      </c>
      <c r="B163" s="348" t="s">
        <v>602</v>
      </c>
      <c r="C163" s="349">
        <v>34050509</v>
      </c>
      <c r="D163" s="351" t="s">
        <v>422</v>
      </c>
      <c r="E163" s="482" t="s">
        <v>649</v>
      </c>
      <c r="F163" s="321" t="s">
        <v>649</v>
      </c>
      <c r="G163" s="321" t="s">
        <v>651</v>
      </c>
      <c r="H163" s="352" t="s">
        <v>423</v>
      </c>
      <c r="I163" s="351"/>
      <c r="J163" s="352" t="s">
        <v>650</v>
      </c>
      <c r="K163" s="351"/>
      <c r="L163" s="362">
        <v>215300000</v>
      </c>
      <c r="M163" s="361" t="s">
        <v>721</v>
      </c>
      <c r="N163" s="321" t="s">
        <v>649</v>
      </c>
      <c r="O163" s="324">
        <f t="shared" ref="O163" si="74">L163</f>
        <v>215300000</v>
      </c>
      <c r="P163" s="325">
        <f t="shared" ref="P163" si="75">O163/$Q$6</f>
        <v>1.9949516178737019E-2</v>
      </c>
      <c r="Q163" s="351"/>
    </row>
    <row r="164" spans="1:17" s="355" customFormat="1" ht="15.9" customHeight="1" x14ac:dyDescent="0.3">
      <c r="A164" s="376" t="s">
        <v>636</v>
      </c>
      <c r="B164" s="483" t="s">
        <v>601</v>
      </c>
      <c r="C164" s="329"/>
      <c r="D164" s="329"/>
      <c r="E164" s="484"/>
      <c r="F164" s="329"/>
      <c r="G164" s="329"/>
      <c r="H164" s="329"/>
      <c r="I164" s="329"/>
      <c r="J164" s="329"/>
      <c r="K164" s="329"/>
      <c r="L164" s="330">
        <v>215300000</v>
      </c>
      <c r="M164" s="329"/>
      <c r="N164" s="329"/>
      <c r="O164" s="330">
        <f>SUM(O163)</f>
        <v>215300000</v>
      </c>
      <c r="P164" s="332">
        <f>SUM(P163)</f>
        <v>1.9949516178737019E-2</v>
      </c>
      <c r="Q164" s="329"/>
    </row>
    <row r="165" spans="1:17" s="355" customFormat="1" ht="15.9" customHeight="1" x14ac:dyDescent="0.3">
      <c r="A165" s="376" t="s">
        <v>636</v>
      </c>
      <c r="B165" s="348" t="s">
        <v>602</v>
      </c>
      <c r="C165" s="349">
        <v>24333805</v>
      </c>
      <c r="D165" s="351" t="s">
        <v>424</v>
      </c>
      <c r="E165" s="482" t="s">
        <v>649</v>
      </c>
      <c r="F165" s="321" t="s">
        <v>649</v>
      </c>
      <c r="G165" s="321" t="s">
        <v>651</v>
      </c>
      <c r="H165" s="352" t="s">
        <v>425</v>
      </c>
      <c r="I165" s="351"/>
      <c r="J165" s="352" t="s">
        <v>650</v>
      </c>
      <c r="K165" s="351"/>
      <c r="L165" s="362">
        <v>101519100</v>
      </c>
      <c r="M165" s="361" t="s">
        <v>721</v>
      </c>
      <c r="N165" s="321" t="s">
        <v>649</v>
      </c>
      <c r="O165" s="324">
        <f t="shared" ref="O165" si="76">L165</f>
        <v>101519100</v>
      </c>
      <c r="P165" s="325">
        <f t="shared" ref="P165" si="77">O165/$Q$6</f>
        <v>9.4066740729253206E-3</v>
      </c>
      <c r="Q165" s="351"/>
    </row>
    <row r="166" spans="1:17" s="355" customFormat="1" ht="15.9" customHeight="1" x14ac:dyDescent="0.3">
      <c r="A166" s="376" t="s">
        <v>636</v>
      </c>
      <c r="B166" s="483" t="s">
        <v>601</v>
      </c>
      <c r="C166" s="329"/>
      <c r="D166" s="329"/>
      <c r="E166" s="484"/>
      <c r="F166" s="329"/>
      <c r="G166" s="329"/>
      <c r="H166" s="329"/>
      <c r="I166" s="329"/>
      <c r="J166" s="329"/>
      <c r="K166" s="329"/>
      <c r="L166" s="330">
        <v>101519100</v>
      </c>
      <c r="M166" s="329"/>
      <c r="N166" s="329"/>
      <c r="O166" s="330">
        <f>SUM(O165)</f>
        <v>101519100</v>
      </c>
      <c r="P166" s="332">
        <f>SUM(P165)</f>
        <v>9.4066740729253206E-3</v>
      </c>
      <c r="Q166" s="329"/>
    </row>
    <row r="167" spans="1:17" s="355" customFormat="1" ht="15.9" customHeight="1" x14ac:dyDescent="0.3">
      <c r="A167" s="376" t="s">
        <v>636</v>
      </c>
      <c r="B167" s="348" t="s">
        <v>602</v>
      </c>
      <c r="C167" s="349">
        <v>94507061</v>
      </c>
      <c r="D167" s="351" t="s">
        <v>426</v>
      </c>
      <c r="E167" s="482" t="s">
        <v>649</v>
      </c>
      <c r="F167" s="321" t="s">
        <v>649</v>
      </c>
      <c r="G167" s="321" t="s">
        <v>651</v>
      </c>
      <c r="H167" s="352" t="s">
        <v>427</v>
      </c>
      <c r="I167" s="351"/>
      <c r="J167" s="352" t="s">
        <v>650</v>
      </c>
      <c r="K167" s="351"/>
      <c r="L167" s="362">
        <v>102134100</v>
      </c>
      <c r="M167" s="361" t="s">
        <v>721</v>
      </c>
      <c r="N167" s="321" t="s">
        <v>649</v>
      </c>
      <c r="O167" s="324">
        <f t="shared" ref="O167" si="78">L167</f>
        <v>102134100</v>
      </c>
      <c r="P167" s="325">
        <f t="shared" ref="P167" si="79">O167/$Q$6</f>
        <v>9.4636594535566412E-3</v>
      </c>
      <c r="Q167" s="351"/>
    </row>
    <row r="168" spans="1:17" s="355" customFormat="1" ht="15.9" customHeight="1" x14ac:dyDescent="0.3">
      <c r="A168" s="376" t="s">
        <v>636</v>
      </c>
      <c r="B168" s="483" t="s">
        <v>601</v>
      </c>
      <c r="C168" s="329"/>
      <c r="D168" s="329"/>
      <c r="E168" s="484"/>
      <c r="F168" s="329"/>
      <c r="G168" s="329"/>
      <c r="H168" s="329"/>
      <c r="I168" s="329"/>
      <c r="J168" s="329"/>
      <c r="K168" s="329"/>
      <c r="L168" s="330">
        <v>102134100</v>
      </c>
      <c r="M168" s="329"/>
      <c r="N168" s="329"/>
      <c r="O168" s="330">
        <f>SUM(O167)</f>
        <v>102134100</v>
      </c>
      <c r="P168" s="332">
        <f>SUM(P167)</f>
        <v>9.4636594535566412E-3</v>
      </c>
      <c r="Q168" s="329"/>
    </row>
    <row r="169" spans="1:17" s="355" customFormat="1" ht="15.9" customHeight="1" x14ac:dyDescent="0.3">
      <c r="A169" s="376" t="s">
        <v>636</v>
      </c>
      <c r="B169" s="348" t="s">
        <v>602</v>
      </c>
      <c r="C169" s="349">
        <v>30290116</v>
      </c>
      <c r="D169" s="351" t="s">
        <v>428</v>
      </c>
      <c r="E169" s="482" t="s">
        <v>649</v>
      </c>
      <c r="F169" s="321" t="s">
        <v>649</v>
      </c>
      <c r="G169" s="321" t="s">
        <v>651</v>
      </c>
      <c r="H169" s="352" t="s">
        <v>429</v>
      </c>
      <c r="I169" s="351"/>
      <c r="J169" s="352" t="s">
        <v>650</v>
      </c>
      <c r="K169" s="351"/>
      <c r="L169" s="362">
        <v>231283800</v>
      </c>
      <c r="M169" s="361" t="s">
        <v>721</v>
      </c>
      <c r="N169" s="321" t="s">
        <v>649</v>
      </c>
      <c r="O169" s="324">
        <f t="shared" ref="O169" si="80">L169</f>
        <v>231283800</v>
      </c>
      <c r="P169" s="325">
        <f t="shared" ref="P169" si="81">O169/$Q$6</f>
        <v>2.143056158838726E-2</v>
      </c>
      <c r="Q169" s="351"/>
    </row>
    <row r="170" spans="1:17" s="355" customFormat="1" ht="15.9" customHeight="1" x14ac:dyDescent="0.3">
      <c r="A170" s="376" t="s">
        <v>636</v>
      </c>
      <c r="B170" s="483" t="s">
        <v>601</v>
      </c>
      <c r="C170" s="329"/>
      <c r="D170" s="329"/>
      <c r="E170" s="484"/>
      <c r="F170" s="329"/>
      <c r="G170" s="329"/>
      <c r="H170" s="329"/>
      <c r="I170" s="329"/>
      <c r="J170" s="329"/>
      <c r="K170" s="329"/>
      <c r="L170" s="330">
        <v>231283800</v>
      </c>
      <c r="M170" s="329"/>
      <c r="N170" s="329"/>
      <c r="O170" s="330">
        <f>SUM(O169)</f>
        <v>231283800</v>
      </c>
      <c r="P170" s="332">
        <f>SUM(P169)</f>
        <v>2.143056158838726E-2</v>
      </c>
      <c r="Q170" s="329"/>
    </row>
    <row r="171" spans="1:17" s="355" customFormat="1" ht="15.9" customHeight="1" x14ac:dyDescent="0.3">
      <c r="A171" s="376" t="s">
        <v>636</v>
      </c>
      <c r="B171" s="348" t="s">
        <v>602</v>
      </c>
      <c r="C171" s="349">
        <v>52250588</v>
      </c>
      <c r="D171" s="351" t="s">
        <v>430</v>
      </c>
      <c r="E171" s="482" t="s">
        <v>649</v>
      </c>
      <c r="F171" s="321" t="s">
        <v>649</v>
      </c>
      <c r="G171" s="321" t="s">
        <v>651</v>
      </c>
      <c r="H171" s="352" t="s">
        <v>431</v>
      </c>
      <c r="I171" s="351"/>
      <c r="J171" s="352" t="s">
        <v>650</v>
      </c>
      <c r="K171" s="351"/>
      <c r="L171" s="362">
        <v>100769100</v>
      </c>
      <c r="M171" s="361" t="s">
        <v>721</v>
      </c>
      <c r="N171" s="321" t="s">
        <v>649</v>
      </c>
      <c r="O171" s="324">
        <f t="shared" ref="O171" si="82">L171</f>
        <v>100769100</v>
      </c>
      <c r="P171" s="325">
        <f t="shared" ref="P171" si="83">O171/$Q$6</f>
        <v>9.3371797063017594E-3</v>
      </c>
      <c r="Q171" s="351"/>
    </row>
    <row r="172" spans="1:17" s="355" customFormat="1" ht="15.9" customHeight="1" x14ac:dyDescent="0.3">
      <c r="A172" s="376" t="s">
        <v>636</v>
      </c>
      <c r="B172" s="483" t="s">
        <v>601</v>
      </c>
      <c r="C172" s="329"/>
      <c r="D172" s="329"/>
      <c r="E172" s="484"/>
      <c r="F172" s="329"/>
      <c r="G172" s="329"/>
      <c r="H172" s="329"/>
      <c r="I172" s="329"/>
      <c r="J172" s="329"/>
      <c r="K172" s="329"/>
      <c r="L172" s="330">
        <v>100769100</v>
      </c>
      <c r="M172" s="329"/>
      <c r="N172" s="329"/>
      <c r="O172" s="330">
        <f>SUM(O171)</f>
        <v>100769100</v>
      </c>
      <c r="P172" s="332">
        <f>SUM(P171)</f>
        <v>9.3371797063017594E-3</v>
      </c>
      <c r="Q172" s="329"/>
    </row>
    <row r="173" spans="1:17" s="355" customFormat="1" ht="15.9" customHeight="1" x14ac:dyDescent="0.3">
      <c r="A173" s="376" t="s">
        <v>636</v>
      </c>
      <c r="B173" s="348" t="s">
        <v>602</v>
      </c>
      <c r="C173" s="349">
        <v>80410461</v>
      </c>
      <c r="D173" s="351" t="s">
        <v>692</v>
      </c>
      <c r="E173" s="482" t="s">
        <v>649</v>
      </c>
      <c r="F173" s="321" t="s">
        <v>649</v>
      </c>
      <c r="G173" s="321" t="s">
        <v>651</v>
      </c>
      <c r="H173" s="352" t="s">
        <v>435</v>
      </c>
      <c r="I173" s="351"/>
      <c r="J173" s="352" t="s">
        <v>650</v>
      </c>
      <c r="K173" s="351"/>
      <c r="L173" s="362">
        <v>102134100</v>
      </c>
      <c r="M173" s="361" t="s">
        <v>721</v>
      </c>
      <c r="N173" s="321" t="s">
        <v>649</v>
      </c>
      <c r="O173" s="365">
        <f t="shared" ref="O173" si="84">L173</f>
        <v>102134100</v>
      </c>
      <c r="P173" s="325">
        <f t="shared" ref="P173" si="85">O173/$Q$6</f>
        <v>9.4636594535566412E-3</v>
      </c>
      <c r="Q173" s="351"/>
    </row>
    <row r="174" spans="1:17" s="355" customFormat="1" ht="15.9" customHeight="1" x14ac:dyDescent="0.3">
      <c r="A174" s="376" t="s">
        <v>636</v>
      </c>
      <c r="B174" s="483" t="s">
        <v>601</v>
      </c>
      <c r="C174" s="329"/>
      <c r="D174" s="329"/>
      <c r="E174" s="484"/>
      <c r="F174" s="329"/>
      <c r="G174" s="329"/>
      <c r="H174" s="329"/>
      <c r="I174" s="329"/>
      <c r="J174" s="329"/>
      <c r="K174" s="329"/>
      <c r="L174" s="330">
        <v>102134100</v>
      </c>
      <c r="M174" s="329"/>
      <c r="N174" s="329"/>
      <c r="O174" s="489">
        <f>SUM(O173)</f>
        <v>102134100</v>
      </c>
      <c r="P174" s="332">
        <f>SUM(P173)</f>
        <v>9.4636594535566412E-3</v>
      </c>
      <c r="Q174" s="329"/>
    </row>
    <row r="175" spans="1:17" ht="32.25" customHeight="1" x14ac:dyDescent="0.3">
      <c r="A175" s="376" t="s">
        <v>636</v>
      </c>
      <c r="B175" s="348" t="s">
        <v>602</v>
      </c>
      <c r="C175" s="349">
        <v>1107034924</v>
      </c>
      <c r="D175" s="351" t="s">
        <v>436</v>
      </c>
      <c r="E175" s="482" t="s">
        <v>649</v>
      </c>
      <c r="F175" s="321" t="s">
        <v>649</v>
      </c>
      <c r="G175" s="321" t="s">
        <v>651</v>
      </c>
      <c r="H175" s="352" t="s">
        <v>437</v>
      </c>
      <c r="I175" s="351"/>
      <c r="J175" s="352" t="s">
        <v>650</v>
      </c>
      <c r="K175" s="351"/>
      <c r="L175" s="493">
        <v>113570000</v>
      </c>
      <c r="M175" s="361" t="s">
        <v>721</v>
      </c>
      <c r="N175" s="321" t="s">
        <v>649</v>
      </c>
      <c r="O175" s="324">
        <f t="shared" ref="O175" si="86">L175</f>
        <v>113570000</v>
      </c>
      <c r="P175" s="325">
        <f t="shared" ref="P175" si="87">O175/$Q$6</f>
        <v>1.0523300289917154E-2</v>
      </c>
      <c r="Q175" s="351"/>
    </row>
    <row r="176" spans="1:17" s="355" customFormat="1" ht="15.9" customHeight="1" x14ac:dyDescent="0.3">
      <c r="A176" s="376" t="s">
        <v>636</v>
      </c>
      <c r="B176" s="483" t="s">
        <v>601</v>
      </c>
      <c r="C176" s="329"/>
      <c r="D176" s="329"/>
      <c r="E176" s="484"/>
      <c r="F176" s="329"/>
      <c r="G176" s="329"/>
      <c r="H176" s="329"/>
      <c r="I176" s="329"/>
      <c r="J176" s="329"/>
      <c r="K176" s="329"/>
      <c r="L176" s="330">
        <v>113570000</v>
      </c>
      <c r="M176" s="329"/>
      <c r="N176" s="329"/>
      <c r="O176" s="489">
        <f>SUM(O175)</f>
        <v>113570000</v>
      </c>
      <c r="P176" s="332">
        <f>SUM(P175)</f>
        <v>1.0523300289917154E-2</v>
      </c>
      <c r="Q176" s="329"/>
    </row>
    <row r="177" spans="1:17" ht="32.25" customHeight="1" x14ac:dyDescent="0.3">
      <c r="A177" s="376" t="s">
        <v>636</v>
      </c>
      <c r="B177" s="348" t="s">
        <v>602</v>
      </c>
      <c r="C177" s="349">
        <v>1113517213</v>
      </c>
      <c r="D177" s="351" t="s">
        <v>438</v>
      </c>
      <c r="E177" s="482" t="s">
        <v>649</v>
      </c>
      <c r="F177" s="321" t="s">
        <v>649</v>
      </c>
      <c r="G177" s="321" t="s">
        <v>651</v>
      </c>
      <c r="H177" s="352" t="s">
        <v>439</v>
      </c>
      <c r="I177" s="351"/>
      <c r="J177" s="352" t="s">
        <v>650</v>
      </c>
      <c r="K177" s="351"/>
      <c r="L177" s="493">
        <v>268018500</v>
      </c>
      <c r="M177" s="361" t="s">
        <v>721</v>
      </c>
      <c r="N177" s="321" t="s">
        <v>649</v>
      </c>
      <c r="O177" s="324">
        <f t="shared" ref="O177" si="88">L177</f>
        <v>268018500</v>
      </c>
      <c r="P177" s="325">
        <f t="shared" ref="P177" si="89">O177/$Q$6</f>
        <v>2.4834367867862649E-2</v>
      </c>
      <c r="Q177" s="351"/>
    </row>
    <row r="178" spans="1:17" s="355" customFormat="1" ht="15.9" customHeight="1" x14ac:dyDescent="0.3">
      <c r="A178" s="376" t="s">
        <v>636</v>
      </c>
      <c r="B178" s="483" t="s">
        <v>601</v>
      </c>
      <c r="C178" s="329"/>
      <c r="D178" s="329"/>
      <c r="E178" s="484"/>
      <c r="F178" s="329"/>
      <c r="G178" s="329"/>
      <c r="H178" s="329"/>
      <c r="I178" s="329"/>
      <c r="J178" s="329"/>
      <c r="K178" s="329"/>
      <c r="L178" s="330">
        <v>268018500</v>
      </c>
      <c r="M178" s="329"/>
      <c r="N178" s="329"/>
      <c r="O178" s="489">
        <f>SUM(O177)</f>
        <v>268018500</v>
      </c>
      <c r="P178" s="332">
        <f>SUM(P177)</f>
        <v>2.4834367867862649E-2</v>
      </c>
      <c r="Q178" s="329"/>
    </row>
    <row r="179" spans="1:17" ht="32.25" customHeight="1" x14ac:dyDescent="0.3">
      <c r="A179" s="376" t="s">
        <v>636</v>
      </c>
      <c r="B179" s="348" t="s">
        <v>602</v>
      </c>
      <c r="C179" s="349">
        <v>31211804</v>
      </c>
      <c r="D179" s="351" t="s">
        <v>440</v>
      </c>
      <c r="E179" s="482" t="s">
        <v>649</v>
      </c>
      <c r="F179" s="321" t="s">
        <v>649</v>
      </c>
      <c r="G179" s="321" t="s">
        <v>651</v>
      </c>
      <c r="H179" s="352" t="s">
        <v>441</v>
      </c>
      <c r="I179" s="351"/>
      <c r="J179" s="352" t="s">
        <v>650</v>
      </c>
      <c r="K179" s="351"/>
      <c r="L179" s="493">
        <v>115000000</v>
      </c>
      <c r="M179" s="361" t="s">
        <v>721</v>
      </c>
      <c r="N179" s="321" t="s">
        <v>649</v>
      </c>
      <c r="O179" s="324">
        <f t="shared" ref="O179" si="90">L179</f>
        <v>115000000</v>
      </c>
      <c r="P179" s="325">
        <f t="shared" ref="P179" si="91">O179/$Q$6</f>
        <v>1.0655802882279412E-2</v>
      </c>
      <c r="Q179" s="351"/>
    </row>
    <row r="180" spans="1:17" s="355" customFormat="1" ht="15.9" customHeight="1" x14ac:dyDescent="0.3">
      <c r="A180" s="376" t="s">
        <v>636</v>
      </c>
      <c r="B180" s="483" t="s">
        <v>601</v>
      </c>
      <c r="C180" s="329"/>
      <c r="D180" s="329"/>
      <c r="E180" s="484"/>
      <c r="F180" s="329"/>
      <c r="G180" s="329"/>
      <c r="H180" s="329"/>
      <c r="I180" s="329"/>
      <c r="J180" s="329"/>
      <c r="K180" s="329"/>
      <c r="L180" s="330">
        <v>115000000</v>
      </c>
      <c r="M180" s="329"/>
      <c r="N180" s="329"/>
      <c r="O180" s="489">
        <f>SUM(O179)</f>
        <v>115000000</v>
      </c>
      <c r="P180" s="332">
        <f>SUM(P179)</f>
        <v>1.0655802882279412E-2</v>
      </c>
      <c r="Q180" s="329"/>
    </row>
    <row r="181" spans="1:17" ht="32.25" customHeight="1" x14ac:dyDescent="0.3">
      <c r="A181" s="376" t="s">
        <v>636</v>
      </c>
      <c r="B181" s="348" t="s">
        <v>602</v>
      </c>
      <c r="C181" s="349">
        <v>21066061</v>
      </c>
      <c r="D181" s="351" t="s">
        <v>442</v>
      </c>
      <c r="E181" s="482" t="s">
        <v>649</v>
      </c>
      <c r="F181" s="321" t="s">
        <v>649</v>
      </c>
      <c r="G181" s="321" t="s">
        <v>651</v>
      </c>
      <c r="H181" s="352" t="s">
        <v>443</v>
      </c>
      <c r="I181" s="351"/>
      <c r="J181" s="352" t="s">
        <v>650</v>
      </c>
      <c r="K181" s="351"/>
      <c r="L181" s="493">
        <v>100150100</v>
      </c>
      <c r="M181" s="361" t="s">
        <v>721</v>
      </c>
      <c r="N181" s="321" t="s">
        <v>649</v>
      </c>
      <c r="O181" s="324">
        <f t="shared" ref="O181" si="92">L181</f>
        <v>100150100</v>
      </c>
      <c r="P181" s="325">
        <f t="shared" ref="P181" si="93">O181/$Q$6</f>
        <v>9.2798236890484463E-3</v>
      </c>
      <c r="Q181" s="351"/>
    </row>
    <row r="182" spans="1:17" s="355" customFormat="1" ht="15.9" customHeight="1" x14ac:dyDescent="0.3">
      <c r="A182" s="376" t="s">
        <v>636</v>
      </c>
      <c r="B182" s="483" t="s">
        <v>601</v>
      </c>
      <c r="C182" s="329"/>
      <c r="D182" s="329"/>
      <c r="E182" s="484"/>
      <c r="F182" s="329"/>
      <c r="G182" s="329"/>
      <c r="H182" s="329"/>
      <c r="I182" s="329"/>
      <c r="J182" s="329"/>
      <c r="K182" s="329"/>
      <c r="L182" s="330">
        <v>100150100</v>
      </c>
      <c r="M182" s="329"/>
      <c r="N182" s="329"/>
      <c r="O182" s="489">
        <f>SUM(O181)</f>
        <v>100150100</v>
      </c>
      <c r="P182" s="332">
        <f>SUM(P181)</f>
        <v>9.2798236890484463E-3</v>
      </c>
      <c r="Q182" s="329"/>
    </row>
    <row r="183" spans="1:17" ht="32.25" customHeight="1" x14ac:dyDescent="0.3">
      <c r="A183" s="376" t="s">
        <v>636</v>
      </c>
      <c r="B183" s="348" t="s">
        <v>602</v>
      </c>
      <c r="C183" s="349">
        <v>24747074</v>
      </c>
      <c r="D183" s="351" t="s">
        <v>691</v>
      </c>
      <c r="E183" s="482" t="s">
        <v>649</v>
      </c>
      <c r="F183" s="321" t="s">
        <v>649</v>
      </c>
      <c r="G183" s="321" t="s">
        <v>651</v>
      </c>
      <c r="H183" s="352" t="s">
        <v>445</v>
      </c>
      <c r="I183" s="351"/>
      <c r="J183" s="352" t="s">
        <v>650</v>
      </c>
      <c r="K183" s="351"/>
      <c r="L183" s="493">
        <v>112514000</v>
      </c>
      <c r="M183" s="361" t="s">
        <v>721</v>
      </c>
      <c r="N183" s="321" t="s">
        <v>649</v>
      </c>
      <c r="O183" s="324">
        <f t="shared" ref="O183" si="94">L183</f>
        <v>112514000</v>
      </c>
      <c r="P183" s="325">
        <f t="shared" ref="P183" si="95">O183/$Q$6</f>
        <v>1.0425452221711181E-2</v>
      </c>
      <c r="Q183" s="351"/>
    </row>
    <row r="184" spans="1:17" s="355" customFormat="1" ht="15.9" customHeight="1" x14ac:dyDescent="0.3">
      <c r="A184" s="376" t="s">
        <v>636</v>
      </c>
      <c r="B184" s="483" t="s">
        <v>601</v>
      </c>
      <c r="C184" s="329"/>
      <c r="D184" s="329"/>
      <c r="E184" s="484"/>
      <c r="F184" s="329"/>
      <c r="G184" s="329"/>
      <c r="H184" s="329"/>
      <c r="I184" s="329"/>
      <c r="J184" s="329"/>
      <c r="K184" s="329"/>
      <c r="L184" s="330">
        <f>SUM(L183)</f>
        <v>112514000</v>
      </c>
      <c r="M184" s="329"/>
      <c r="N184" s="329"/>
      <c r="O184" s="489">
        <f>SUM(O183)</f>
        <v>112514000</v>
      </c>
      <c r="P184" s="332">
        <f>SUM(P183)</f>
        <v>1.0425452221711181E-2</v>
      </c>
      <c r="Q184" s="329"/>
    </row>
    <row r="185" spans="1:17" ht="32.25" customHeight="1" x14ac:dyDescent="0.3">
      <c r="A185" s="376" t="s">
        <v>636</v>
      </c>
      <c r="B185" s="348" t="s">
        <v>602</v>
      </c>
      <c r="C185" s="349">
        <v>31235411</v>
      </c>
      <c r="D185" s="351" t="s">
        <v>450</v>
      </c>
      <c r="E185" s="482" t="s">
        <v>649</v>
      </c>
      <c r="F185" s="321" t="s">
        <v>649</v>
      </c>
      <c r="G185" s="321" t="s">
        <v>651</v>
      </c>
      <c r="H185" s="352" t="s">
        <v>451</v>
      </c>
      <c r="I185" s="351"/>
      <c r="J185" s="352" t="s">
        <v>650</v>
      </c>
      <c r="K185" s="351"/>
      <c r="L185" s="493">
        <v>325000000</v>
      </c>
      <c r="M185" s="361" t="s">
        <v>721</v>
      </c>
      <c r="N185" s="321" t="s">
        <v>649</v>
      </c>
      <c r="O185" s="324">
        <f t="shared" ref="O185" si="96">L185</f>
        <v>325000000</v>
      </c>
      <c r="P185" s="325">
        <f t="shared" ref="P185" si="97">O185/$Q$6</f>
        <v>3.0114225536876597E-2</v>
      </c>
      <c r="Q185" s="351"/>
    </row>
    <row r="186" spans="1:17" ht="15.9" customHeight="1" x14ac:dyDescent="0.3">
      <c r="A186" s="376" t="s">
        <v>636</v>
      </c>
      <c r="B186" s="483" t="s">
        <v>601</v>
      </c>
      <c r="C186" s="329"/>
      <c r="D186" s="329"/>
      <c r="E186" s="484"/>
      <c r="F186" s="329"/>
      <c r="G186" s="329"/>
      <c r="H186" s="329"/>
      <c r="I186" s="329"/>
      <c r="J186" s="329"/>
      <c r="K186" s="329"/>
      <c r="L186" s="330">
        <v>325000000</v>
      </c>
      <c r="M186" s="329"/>
      <c r="N186" s="329"/>
      <c r="O186" s="489">
        <f>SUM(O185)</f>
        <v>325000000</v>
      </c>
      <c r="P186" s="332">
        <f>SUM(P185)</f>
        <v>3.0114225536876597E-2</v>
      </c>
      <c r="Q186" s="329"/>
    </row>
    <row r="187" spans="1:17" ht="27.6" x14ac:dyDescent="0.3">
      <c r="A187" s="376" t="s">
        <v>636</v>
      </c>
      <c r="B187" s="348" t="s">
        <v>602</v>
      </c>
      <c r="C187" s="349">
        <v>66809222</v>
      </c>
      <c r="D187" s="351" t="s">
        <v>453</v>
      </c>
      <c r="E187" s="482" t="s">
        <v>649</v>
      </c>
      <c r="F187" s="321" t="s">
        <v>649</v>
      </c>
      <c r="G187" s="321" t="s">
        <v>651</v>
      </c>
      <c r="H187" s="352" t="s">
        <v>454</v>
      </c>
      <c r="I187" s="351"/>
      <c r="J187" s="352" t="s">
        <v>650</v>
      </c>
      <c r="K187" s="351"/>
      <c r="L187" s="362">
        <f>63300000/2</f>
        <v>31650000</v>
      </c>
      <c r="M187" s="361" t="s">
        <v>721</v>
      </c>
      <c r="N187" s="321" t="s">
        <v>649</v>
      </c>
      <c r="O187" s="365">
        <f t="shared" ref="O187:O188" si="98">L187</f>
        <v>31650000</v>
      </c>
      <c r="P187" s="325">
        <f t="shared" ref="P187:P188" si="99">O187/$Q$6</f>
        <v>2.9326622715142902E-3</v>
      </c>
      <c r="Q187" s="351"/>
    </row>
    <row r="188" spans="1:17" ht="55.2" x14ac:dyDescent="0.3">
      <c r="A188" s="376" t="s">
        <v>636</v>
      </c>
      <c r="B188" s="348" t="s">
        <v>602</v>
      </c>
      <c r="C188" s="349">
        <v>16711744</v>
      </c>
      <c r="D188" s="361" t="s">
        <v>697</v>
      </c>
      <c r="E188" s="482" t="s">
        <v>649</v>
      </c>
      <c r="F188" s="321" t="s">
        <v>649</v>
      </c>
      <c r="G188" s="321" t="s">
        <v>651</v>
      </c>
      <c r="H188" s="352" t="s">
        <v>454</v>
      </c>
      <c r="I188" s="351"/>
      <c r="J188" s="352" t="s">
        <v>650</v>
      </c>
      <c r="K188" s="351"/>
      <c r="L188" s="362">
        <f>63300000/2</f>
        <v>31650000</v>
      </c>
      <c r="M188" s="361" t="s">
        <v>721</v>
      </c>
      <c r="N188" s="321" t="s">
        <v>649</v>
      </c>
      <c r="O188" s="365">
        <f t="shared" si="98"/>
        <v>31650000</v>
      </c>
      <c r="P188" s="325">
        <f t="shared" si="99"/>
        <v>2.9326622715142902E-3</v>
      </c>
      <c r="Q188" s="351"/>
    </row>
    <row r="189" spans="1:17" ht="15.9" customHeight="1" x14ac:dyDescent="0.3">
      <c r="A189" s="376" t="s">
        <v>636</v>
      </c>
      <c r="B189" s="483" t="s">
        <v>601</v>
      </c>
      <c r="C189" s="329"/>
      <c r="D189" s="329"/>
      <c r="E189" s="484"/>
      <c r="F189" s="329"/>
      <c r="G189" s="329"/>
      <c r="H189" s="329"/>
      <c r="I189" s="329"/>
      <c r="J189" s="329"/>
      <c r="K189" s="329"/>
      <c r="L189" s="330">
        <v>63300000</v>
      </c>
      <c r="M189" s="329"/>
      <c r="N189" s="329"/>
      <c r="O189" s="330">
        <f>SUM(O187:O188)</f>
        <v>63300000</v>
      </c>
      <c r="P189" s="332">
        <f>SUM(P187:P188)</f>
        <v>5.8653245430285803E-3</v>
      </c>
      <c r="Q189" s="329"/>
    </row>
    <row r="190" spans="1:17" ht="32.25" customHeight="1" x14ac:dyDescent="0.3">
      <c r="A190" s="376" t="s">
        <v>636</v>
      </c>
      <c r="B190" s="348" t="s">
        <v>602</v>
      </c>
      <c r="C190" s="349">
        <v>14955182</v>
      </c>
      <c r="D190" s="492" t="s">
        <v>455</v>
      </c>
      <c r="E190" s="482" t="s">
        <v>649</v>
      </c>
      <c r="F190" s="321" t="s">
        <v>649</v>
      </c>
      <c r="G190" s="321" t="s">
        <v>651</v>
      </c>
      <c r="H190" s="352" t="s">
        <v>456</v>
      </c>
      <c r="I190" s="351"/>
      <c r="J190" s="352" t="s">
        <v>650</v>
      </c>
      <c r="K190" s="351"/>
      <c r="L190" s="493">
        <v>183305000</v>
      </c>
      <c r="M190" s="361" t="s">
        <v>721</v>
      </c>
      <c r="N190" s="321" t="s">
        <v>649</v>
      </c>
      <c r="O190" s="324">
        <f t="shared" ref="O190" si="100">L190</f>
        <v>183305000</v>
      </c>
      <c r="P190" s="325">
        <f t="shared" ref="P190" si="101">O190/$Q$6</f>
        <v>1.6984886498575893E-2</v>
      </c>
      <c r="Q190" s="351"/>
    </row>
    <row r="191" spans="1:17" ht="15.9" customHeight="1" x14ac:dyDescent="0.3">
      <c r="A191" s="376" t="s">
        <v>636</v>
      </c>
      <c r="B191" s="348" t="s">
        <v>602</v>
      </c>
      <c r="C191" s="349">
        <v>24305791</v>
      </c>
      <c r="D191" s="351" t="s">
        <v>618</v>
      </c>
      <c r="E191" s="482" t="s">
        <v>649</v>
      </c>
      <c r="F191" s="321" t="s">
        <v>649</v>
      </c>
      <c r="G191" s="321" t="s">
        <v>651</v>
      </c>
      <c r="H191" s="352" t="s">
        <v>456</v>
      </c>
      <c r="I191" s="351"/>
      <c r="J191" s="352" t="s">
        <v>650</v>
      </c>
      <c r="K191" s="351"/>
      <c r="L191" s="362"/>
      <c r="M191" s="361"/>
      <c r="N191" s="351"/>
      <c r="O191" s="490"/>
      <c r="P191" s="491"/>
      <c r="Q191" s="351"/>
    </row>
    <row r="192" spans="1:17" ht="15.9" customHeight="1" x14ac:dyDescent="0.3">
      <c r="A192" s="376" t="s">
        <v>636</v>
      </c>
      <c r="B192" s="348" t="s">
        <v>602</v>
      </c>
      <c r="C192" s="349">
        <v>18594437</v>
      </c>
      <c r="D192" s="351" t="s">
        <v>619</v>
      </c>
      <c r="E192" s="482" t="s">
        <v>649</v>
      </c>
      <c r="F192" s="321" t="s">
        <v>649</v>
      </c>
      <c r="G192" s="321" t="s">
        <v>651</v>
      </c>
      <c r="H192" s="352" t="s">
        <v>456</v>
      </c>
      <c r="I192" s="351"/>
      <c r="J192" s="352" t="s">
        <v>650</v>
      </c>
      <c r="K192" s="351"/>
      <c r="L192" s="362"/>
      <c r="M192" s="361"/>
      <c r="N192" s="351"/>
      <c r="O192" s="490"/>
      <c r="P192" s="491"/>
      <c r="Q192" s="351"/>
    </row>
    <row r="193" spans="1:17" ht="15.9" customHeight="1" x14ac:dyDescent="0.3">
      <c r="A193" s="376" t="s">
        <v>636</v>
      </c>
      <c r="B193" s="483" t="s">
        <v>601</v>
      </c>
      <c r="C193" s="329"/>
      <c r="D193" s="329"/>
      <c r="E193" s="484"/>
      <c r="F193" s="329"/>
      <c r="G193" s="329"/>
      <c r="H193" s="329"/>
      <c r="I193" s="329"/>
      <c r="J193" s="329"/>
      <c r="K193" s="329"/>
      <c r="L193" s="330">
        <v>183305000</v>
      </c>
      <c r="M193" s="329"/>
      <c r="N193" s="329"/>
      <c r="O193" s="330">
        <f>SUM(O190:O192)</f>
        <v>183305000</v>
      </c>
      <c r="P193" s="332">
        <f>SUM(P190:P192)</f>
        <v>1.6984886498575893E-2</v>
      </c>
      <c r="Q193" s="329"/>
    </row>
    <row r="194" spans="1:17" ht="32.25" customHeight="1" x14ac:dyDescent="0.3">
      <c r="A194" s="376" t="s">
        <v>636</v>
      </c>
      <c r="B194" s="348" t="s">
        <v>602</v>
      </c>
      <c r="C194" s="349">
        <v>8268440</v>
      </c>
      <c r="D194" s="492" t="s">
        <v>766</v>
      </c>
      <c r="E194" s="482" t="s">
        <v>649</v>
      </c>
      <c r="F194" s="321" t="s">
        <v>649</v>
      </c>
      <c r="G194" s="321" t="s">
        <v>651</v>
      </c>
      <c r="H194" s="352" t="s">
        <v>460</v>
      </c>
      <c r="I194" s="351"/>
      <c r="J194" s="352" t="s">
        <v>650</v>
      </c>
      <c r="K194" s="351"/>
      <c r="L194" s="493">
        <v>39800000</v>
      </c>
      <c r="M194" s="361" t="s">
        <v>721</v>
      </c>
      <c r="N194" s="321" t="s">
        <v>649</v>
      </c>
      <c r="O194" s="324">
        <f t="shared" ref="O194" si="102">L194</f>
        <v>39800000</v>
      </c>
      <c r="P194" s="325">
        <f t="shared" ref="P194" si="103">O194/$Q$6</f>
        <v>3.6878343888236574E-3</v>
      </c>
      <c r="Q194" s="351"/>
    </row>
    <row r="195" spans="1:17" ht="15.9" customHeight="1" x14ac:dyDescent="0.3">
      <c r="A195" s="376" t="s">
        <v>636</v>
      </c>
      <c r="B195" s="483" t="s">
        <v>601</v>
      </c>
      <c r="C195" s="329"/>
      <c r="D195" s="329"/>
      <c r="E195" s="484"/>
      <c r="F195" s="329"/>
      <c r="G195" s="329"/>
      <c r="H195" s="329"/>
      <c r="I195" s="329"/>
      <c r="J195" s="329"/>
      <c r="K195" s="329"/>
      <c r="L195" s="330">
        <v>39800000</v>
      </c>
      <c r="M195" s="329"/>
      <c r="N195" s="329"/>
      <c r="O195" s="330">
        <f>SUM(O194)</f>
        <v>39800000</v>
      </c>
      <c r="P195" s="332">
        <f>SUM(P194)</f>
        <v>3.6878343888236574E-3</v>
      </c>
      <c r="Q195" s="329"/>
    </row>
    <row r="196" spans="1:17" ht="32.25" customHeight="1" x14ac:dyDescent="0.3">
      <c r="A196" s="376" t="s">
        <v>636</v>
      </c>
      <c r="B196" s="348" t="s">
        <v>602</v>
      </c>
      <c r="C196" s="349">
        <v>16740148</v>
      </c>
      <c r="D196" s="492" t="s">
        <v>463</v>
      </c>
      <c r="E196" s="482" t="s">
        <v>649</v>
      </c>
      <c r="F196" s="321" t="s">
        <v>649</v>
      </c>
      <c r="G196" s="321" t="s">
        <v>651</v>
      </c>
      <c r="H196" s="352" t="s">
        <v>464</v>
      </c>
      <c r="I196" s="351"/>
      <c r="J196" s="352" t="s">
        <v>650</v>
      </c>
      <c r="K196" s="351"/>
      <c r="L196" s="493">
        <v>177157500</v>
      </c>
      <c r="M196" s="361" t="s">
        <v>721</v>
      </c>
      <c r="N196" s="321" t="s">
        <v>649</v>
      </c>
      <c r="O196" s="324">
        <f t="shared" ref="O196" si="104">L196</f>
        <v>177157500</v>
      </c>
      <c r="P196" s="325">
        <f t="shared" ref="P196" si="105">O196/$Q$6</f>
        <v>1.6415264340151434E-2</v>
      </c>
      <c r="Q196" s="351"/>
    </row>
    <row r="197" spans="1:17" ht="15.9" customHeight="1" x14ac:dyDescent="0.3">
      <c r="A197" s="376" t="s">
        <v>636</v>
      </c>
      <c r="B197" s="483" t="s">
        <v>601</v>
      </c>
      <c r="C197" s="329"/>
      <c r="D197" s="329"/>
      <c r="E197" s="484"/>
      <c r="F197" s="329"/>
      <c r="G197" s="329"/>
      <c r="H197" s="329"/>
      <c r="I197" s="329"/>
      <c r="J197" s="329"/>
      <c r="K197" s="329"/>
      <c r="L197" s="330">
        <v>177157500</v>
      </c>
      <c r="M197" s="329"/>
      <c r="N197" s="329"/>
      <c r="O197" s="330">
        <f>SUM(O196)</f>
        <v>177157500</v>
      </c>
      <c r="P197" s="332">
        <f>SUM(P196)</f>
        <v>1.6415264340151434E-2</v>
      </c>
      <c r="Q197" s="329"/>
    </row>
    <row r="198" spans="1:17" ht="32.25" customHeight="1" x14ac:dyDescent="0.3">
      <c r="A198" s="376" t="s">
        <v>636</v>
      </c>
      <c r="B198" s="348" t="s">
        <v>602</v>
      </c>
      <c r="C198" s="349">
        <v>14931751</v>
      </c>
      <c r="D198" s="492" t="s">
        <v>465</v>
      </c>
      <c r="E198" s="482" t="s">
        <v>649</v>
      </c>
      <c r="F198" s="321" t="s">
        <v>649</v>
      </c>
      <c r="G198" s="321" t="s">
        <v>651</v>
      </c>
      <c r="H198" s="352" t="s">
        <v>466</v>
      </c>
      <c r="I198" s="351"/>
      <c r="J198" s="352" t="s">
        <v>650</v>
      </c>
      <c r="K198" s="351"/>
      <c r="L198" s="493">
        <v>323308810</v>
      </c>
      <c r="M198" s="361" t="s">
        <v>721</v>
      </c>
      <c r="N198" s="321" t="s">
        <v>649</v>
      </c>
      <c r="O198" s="324">
        <f t="shared" ref="O198" si="106">L198</f>
        <v>323308810</v>
      </c>
      <c r="P198" s="325">
        <f t="shared" ref="P198" si="107">O198/$Q$6</f>
        <v>2.9957521299689798E-2</v>
      </c>
      <c r="Q198" s="351"/>
    </row>
    <row r="199" spans="1:17" ht="15.9" customHeight="1" x14ac:dyDescent="0.3">
      <c r="A199" s="376" t="s">
        <v>636</v>
      </c>
      <c r="B199" s="483" t="s">
        <v>601</v>
      </c>
      <c r="C199" s="329"/>
      <c r="D199" s="329"/>
      <c r="E199" s="484"/>
      <c r="F199" s="329"/>
      <c r="G199" s="329"/>
      <c r="H199" s="329"/>
      <c r="I199" s="329"/>
      <c r="J199" s="329"/>
      <c r="K199" s="329"/>
      <c r="L199" s="330">
        <v>323308810</v>
      </c>
      <c r="M199" s="329"/>
      <c r="N199" s="329"/>
      <c r="O199" s="330">
        <f>SUM(O198)</f>
        <v>323308810</v>
      </c>
      <c r="P199" s="332">
        <f>SUM(P198)</f>
        <v>2.9957521299689798E-2</v>
      </c>
      <c r="Q199" s="329"/>
    </row>
    <row r="200" spans="1:17" ht="32.25" customHeight="1" x14ac:dyDescent="0.3">
      <c r="A200" s="376" t="s">
        <v>636</v>
      </c>
      <c r="B200" s="348" t="s">
        <v>602</v>
      </c>
      <c r="C200" s="349">
        <v>16623644</v>
      </c>
      <c r="D200" s="492" t="s">
        <v>468</v>
      </c>
      <c r="E200" s="482" t="s">
        <v>649</v>
      </c>
      <c r="F200" s="321" t="s">
        <v>649</v>
      </c>
      <c r="G200" s="321" t="s">
        <v>651</v>
      </c>
      <c r="H200" s="352" t="s">
        <v>469</v>
      </c>
      <c r="I200" s="351"/>
      <c r="J200" s="352" t="s">
        <v>650</v>
      </c>
      <c r="K200" s="351"/>
      <c r="L200" s="493">
        <v>112092405</v>
      </c>
      <c r="M200" s="361" t="s">
        <v>721</v>
      </c>
      <c r="N200" s="321" t="s">
        <v>649</v>
      </c>
      <c r="O200" s="324">
        <f t="shared" ref="O200:O201" si="108">L200</f>
        <v>112092405</v>
      </c>
      <c r="P200" s="325">
        <f t="shared" ref="P200:P201" si="109">O200/$Q$6</f>
        <v>1.0386387585048966E-2</v>
      </c>
      <c r="Q200" s="351"/>
    </row>
    <row r="201" spans="1:17" ht="32.25" customHeight="1" x14ac:dyDescent="0.3">
      <c r="A201" s="376" t="s">
        <v>636</v>
      </c>
      <c r="B201" s="348" t="s">
        <v>602</v>
      </c>
      <c r="C201" s="349">
        <v>16623644</v>
      </c>
      <c r="D201" s="492" t="s">
        <v>468</v>
      </c>
      <c r="E201" s="482" t="s">
        <v>649</v>
      </c>
      <c r="F201" s="321" t="s">
        <v>649</v>
      </c>
      <c r="G201" s="321" t="s">
        <v>651</v>
      </c>
      <c r="H201" s="352" t="s">
        <v>470</v>
      </c>
      <c r="I201" s="351"/>
      <c r="J201" s="352" t="s">
        <v>650</v>
      </c>
      <c r="K201" s="351"/>
      <c r="L201" s="493">
        <v>151034349.18000001</v>
      </c>
      <c r="M201" s="361" t="s">
        <v>721</v>
      </c>
      <c r="N201" s="321" t="s">
        <v>649</v>
      </c>
      <c r="O201" s="324">
        <f t="shared" si="108"/>
        <v>151034349.18000001</v>
      </c>
      <c r="P201" s="325">
        <f t="shared" si="109"/>
        <v>1.399471524622121E-2</v>
      </c>
      <c r="Q201" s="351"/>
    </row>
    <row r="202" spans="1:17" ht="15.9" customHeight="1" x14ac:dyDescent="0.3">
      <c r="A202" s="376" t="s">
        <v>636</v>
      </c>
      <c r="B202" s="483" t="s">
        <v>601</v>
      </c>
      <c r="C202" s="329"/>
      <c r="D202" s="329"/>
      <c r="E202" s="484"/>
      <c r="F202" s="329"/>
      <c r="G202" s="329"/>
      <c r="H202" s="329"/>
      <c r="I202" s="329"/>
      <c r="J202" s="329"/>
      <c r="K202" s="329"/>
      <c r="L202" s="330">
        <v>263126754.18000001</v>
      </c>
      <c r="M202" s="329"/>
      <c r="N202" s="329"/>
      <c r="O202" s="330">
        <f>SUM(O200:O201)</f>
        <v>263126754.18000001</v>
      </c>
      <c r="P202" s="332">
        <f>SUM(P200:P201)</f>
        <v>2.4381102831270176E-2</v>
      </c>
      <c r="Q202" s="329"/>
    </row>
    <row r="203" spans="1:17" ht="32.25" customHeight="1" x14ac:dyDescent="0.3">
      <c r="A203" s="376" t="s">
        <v>636</v>
      </c>
      <c r="B203" s="348" t="s">
        <v>602</v>
      </c>
      <c r="C203" s="349">
        <v>42206467</v>
      </c>
      <c r="D203" s="492" t="s">
        <v>471</v>
      </c>
      <c r="E203" s="482" t="s">
        <v>649</v>
      </c>
      <c r="F203" s="321" t="s">
        <v>649</v>
      </c>
      <c r="G203" s="321" t="s">
        <v>651</v>
      </c>
      <c r="H203" s="352" t="s">
        <v>472</v>
      </c>
      <c r="I203" s="351"/>
      <c r="J203" s="352" t="s">
        <v>650</v>
      </c>
      <c r="K203" s="351"/>
      <c r="L203" s="493">
        <v>380000000</v>
      </c>
      <c r="M203" s="361" t="s">
        <v>721</v>
      </c>
      <c r="N203" s="321" t="s">
        <v>649</v>
      </c>
      <c r="O203" s="324">
        <f t="shared" ref="O203" si="110">L203</f>
        <v>380000000</v>
      </c>
      <c r="P203" s="325">
        <f t="shared" ref="P203" si="111">O203/$Q$6</f>
        <v>3.52104790892711E-2</v>
      </c>
      <c r="Q203" s="351"/>
    </row>
    <row r="204" spans="1:17" ht="15.9" customHeight="1" x14ac:dyDescent="0.3">
      <c r="A204" s="376" t="s">
        <v>636</v>
      </c>
      <c r="B204" s="483" t="s">
        <v>601</v>
      </c>
      <c r="C204" s="329"/>
      <c r="D204" s="329"/>
      <c r="E204" s="484"/>
      <c r="F204" s="329"/>
      <c r="G204" s="329"/>
      <c r="H204" s="329"/>
      <c r="I204" s="329"/>
      <c r="J204" s="329"/>
      <c r="K204" s="329"/>
      <c r="L204" s="330">
        <v>380000000</v>
      </c>
      <c r="M204" s="329"/>
      <c r="N204" s="329"/>
      <c r="O204" s="330">
        <f>SUM(O203)</f>
        <v>380000000</v>
      </c>
      <c r="P204" s="332">
        <f>SUM(P203)</f>
        <v>3.52104790892711E-2</v>
      </c>
      <c r="Q204" s="329"/>
    </row>
    <row r="205" spans="1:17" ht="32.25" customHeight="1" x14ac:dyDescent="0.3">
      <c r="A205" s="376" t="s">
        <v>636</v>
      </c>
      <c r="B205" s="348" t="s">
        <v>602</v>
      </c>
      <c r="C205" s="349">
        <v>901234223</v>
      </c>
      <c r="D205" s="492" t="s">
        <v>475</v>
      </c>
      <c r="E205" s="482" t="s">
        <v>649</v>
      </c>
      <c r="F205" s="321" t="s">
        <v>649</v>
      </c>
      <c r="G205" s="321" t="s">
        <v>651</v>
      </c>
      <c r="H205" s="352" t="s">
        <v>476</v>
      </c>
      <c r="I205" s="351"/>
      <c r="J205" s="352" t="s">
        <v>650</v>
      </c>
      <c r="K205" s="351"/>
      <c r="L205" s="493">
        <v>403627674</v>
      </c>
      <c r="M205" s="361" t="s">
        <v>721</v>
      </c>
      <c r="N205" s="321" t="s">
        <v>649</v>
      </c>
      <c r="O205" s="324">
        <f t="shared" ref="O205" si="112">L205</f>
        <v>403627674</v>
      </c>
      <c r="P205" s="325">
        <f t="shared" ref="P205" si="113">O205/$Q$6</f>
        <v>3.7399799408495082E-2</v>
      </c>
      <c r="Q205" s="351"/>
    </row>
    <row r="206" spans="1:17" ht="15.9" customHeight="1" x14ac:dyDescent="0.3">
      <c r="A206" s="376" t="s">
        <v>636</v>
      </c>
      <c r="B206" s="483" t="s">
        <v>601</v>
      </c>
      <c r="C206" s="329"/>
      <c r="D206" s="329"/>
      <c r="E206" s="484"/>
      <c r="F206" s="329"/>
      <c r="G206" s="329"/>
      <c r="H206" s="329"/>
      <c r="I206" s="329"/>
      <c r="J206" s="329"/>
      <c r="K206" s="329"/>
      <c r="L206" s="330">
        <v>403627674</v>
      </c>
      <c r="M206" s="329"/>
      <c r="N206" s="329"/>
      <c r="O206" s="330">
        <f>SUM(O205)</f>
        <v>403627674</v>
      </c>
      <c r="P206" s="332">
        <f>SUM(P205)</f>
        <v>3.7399799408495082E-2</v>
      </c>
      <c r="Q206" s="329"/>
    </row>
    <row r="207" spans="1:17" ht="32.25" customHeight="1" x14ac:dyDescent="0.3">
      <c r="A207" s="376" t="s">
        <v>636</v>
      </c>
      <c r="B207" s="348" t="s">
        <v>602</v>
      </c>
      <c r="C207" s="349">
        <v>31467363</v>
      </c>
      <c r="D207" s="492" t="s">
        <v>479</v>
      </c>
      <c r="E207" s="482" t="s">
        <v>649</v>
      </c>
      <c r="F207" s="321" t="s">
        <v>649</v>
      </c>
      <c r="G207" s="321" t="s">
        <v>651</v>
      </c>
      <c r="H207" s="352" t="s">
        <v>480</v>
      </c>
      <c r="I207" s="351"/>
      <c r="J207" s="352" t="s">
        <v>650</v>
      </c>
      <c r="K207" s="351"/>
      <c r="L207" s="493">
        <v>532950000</v>
      </c>
      <c r="M207" s="361" t="s">
        <v>721</v>
      </c>
      <c r="N207" s="321" t="s">
        <v>649</v>
      </c>
      <c r="O207" s="324">
        <f t="shared" ref="O207:O208" si="114">L207</f>
        <v>532950000</v>
      </c>
      <c r="P207" s="325">
        <f t="shared" ref="P207:P208" si="115">O207/$Q$6</f>
        <v>4.9382696922702717E-2</v>
      </c>
      <c r="Q207" s="351"/>
    </row>
    <row r="208" spans="1:17" ht="32.25" customHeight="1" x14ac:dyDescent="0.3">
      <c r="A208" s="376" t="s">
        <v>636</v>
      </c>
      <c r="B208" s="348" t="s">
        <v>602</v>
      </c>
      <c r="C208" s="349">
        <v>31467363</v>
      </c>
      <c r="D208" s="492" t="s">
        <v>479</v>
      </c>
      <c r="E208" s="482" t="s">
        <v>649</v>
      </c>
      <c r="F208" s="321" t="s">
        <v>649</v>
      </c>
      <c r="G208" s="321" t="s">
        <v>651</v>
      </c>
      <c r="H208" s="352" t="s">
        <v>481</v>
      </c>
      <c r="I208" s="351"/>
      <c r="J208" s="352" t="s">
        <v>650</v>
      </c>
      <c r="K208" s="351"/>
      <c r="L208" s="493">
        <v>202000000</v>
      </c>
      <c r="M208" s="361" t="s">
        <v>721</v>
      </c>
      <c r="N208" s="321" t="s">
        <v>649</v>
      </c>
      <c r="O208" s="324">
        <f t="shared" si="114"/>
        <v>202000000</v>
      </c>
      <c r="P208" s="325">
        <f t="shared" si="115"/>
        <v>1.8717149410612532E-2</v>
      </c>
      <c r="Q208" s="351"/>
    </row>
    <row r="209" spans="1:19" ht="15.9" customHeight="1" x14ac:dyDescent="0.3">
      <c r="A209" s="376" t="s">
        <v>636</v>
      </c>
      <c r="B209" s="483" t="s">
        <v>601</v>
      </c>
      <c r="C209" s="329"/>
      <c r="D209" s="329"/>
      <c r="E209" s="484"/>
      <c r="F209" s="329"/>
      <c r="G209" s="329"/>
      <c r="H209" s="329"/>
      <c r="I209" s="329"/>
      <c r="J209" s="329"/>
      <c r="K209" s="329"/>
      <c r="L209" s="330">
        <v>734950000</v>
      </c>
      <c r="M209" s="329"/>
      <c r="N209" s="329"/>
      <c r="O209" s="330">
        <f>SUM(O207:O208)</f>
        <v>734950000</v>
      </c>
      <c r="P209" s="332">
        <f>SUM(P207:P208)</f>
        <v>6.8099846333315256E-2</v>
      </c>
      <c r="Q209" s="329"/>
    </row>
    <row r="210" spans="1:19" ht="32.25" customHeight="1" x14ac:dyDescent="0.3">
      <c r="A210" s="376" t="s">
        <v>636</v>
      </c>
      <c r="B210" s="348" t="s">
        <v>602</v>
      </c>
      <c r="C210" s="349">
        <v>14938958</v>
      </c>
      <c r="D210" s="492" t="s">
        <v>482</v>
      </c>
      <c r="E210" s="482" t="s">
        <v>649</v>
      </c>
      <c r="F210" s="321" t="s">
        <v>649</v>
      </c>
      <c r="G210" s="321" t="s">
        <v>651</v>
      </c>
      <c r="H210" s="352" t="s">
        <v>483</v>
      </c>
      <c r="I210" s="351"/>
      <c r="J210" s="352" t="s">
        <v>650</v>
      </c>
      <c r="K210" s="351"/>
      <c r="L210" s="493">
        <v>104879417.78</v>
      </c>
      <c r="M210" s="361" t="s">
        <v>721</v>
      </c>
      <c r="N210" s="321" t="s">
        <v>649</v>
      </c>
      <c r="O210" s="324">
        <f t="shared" ref="O210:O211" si="116">L210</f>
        <v>104879417.78</v>
      </c>
      <c r="P210" s="325">
        <f t="shared" ref="P210:P211" si="117">O210/$Q$6</f>
        <v>9.7180382806253095E-3</v>
      </c>
      <c r="Q210" s="351"/>
    </row>
    <row r="211" spans="1:19" ht="32.25" customHeight="1" x14ac:dyDescent="0.3">
      <c r="A211" s="376" t="s">
        <v>636</v>
      </c>
      <c r="B211" s="348" t="s">
        <v>602</v>
      </c>
      <c r="C211" s="349">
        <v>14938958</v>
      </c>
      <c r="D211" s="492" t="s">
        <v>482</v>
      </c>
      <c r="E211" s="482" t="s">
        <v>649</v>
      </c>
      <c r="F211" s="321" t="s">
        <v>649</v>
      </c>
      <c r="G211" s="321" t="s">
        <v>651</v>
      </c>
      <c r="H211" s="352" t="s">
        <v>484</v>
      </c>
      <c r="I211" s="351"/>
      <c r="J211" s="352" t="s">
        <v>650</v>
      </c>
      <c r="K211" s="351"/>
      <c r="L211" s="493">
        <v>446646000</v>
      </c>
      <c r="M211" s="361" t="s">
        <v>721</v>
      </c>
      <c r="N211" s="321" t="s">
        <v>649</v>
      </c>
      <c r="O211" s="324">
        <f t="shared" si="116"/>
        <v>446646000</v>
      </c>
      <c r="P211" s="325">
        <f t="shared" si="117"/>
        <v>4.1385841166596264E-2</v>
      </c>
      <c r="Q211" s="351"/>
    </row>
    <row r="212" spans="1:19" ht="15.9" customHeight="1" x14ac:dyDescent="0.3">
      <c r="A212" s="376" t="s">
        <v>636</v>
      </c>
      <c r="B212" s="483" t="s">
        <v>601</v>
      </c>
      <c r="C212" s="329"/>
      <c r="D212" s="329"/>
      <c r="E212" s="484"/>
      <c r="F212" s="329"/>
      <c r="G212" s="329"/>
      <c r="H212" s="329"/>
      <c r="I212" s="329"/>
      <c r="J212" s="329"/>
      <c r="K212" s="329"/>
      <c r="L212" s="330">
        <v>551525417.77999997</v>
      </c>
      <c r="M212" s="329"/>
      <c r="N212" s="329"/>
      <c r="O212" s="330">
        <f>SUM(O210:O211)</f>
        <v>551525417.77999997</v>
      </c>
      <c r="P212" s="332">
        <f>SUM(P210:P211)</f>
        <v>5.110387944722157E-2</v>
      </c>
      <c r="Q212" s="329"/>
    </row>
    <row r="213" spans="1:19" ht="15.9" customHeight="1" x14ac:dyDescent="0.3">
      <c r="A213" s="344"/>
      <c r="B213" s="344" t="s">
        <v>603</v>
      </c>
      <c r="C213" s="344"/>
      <c r="D213" s="344"/>
      <c r="E213" s="485"/>
      <c r="F213" s="344"/>
      <c r="G213" s="344"/>
      <c r="H213" s="344"/>
      <c r="I213" s="344"/>
      <c r="J213" s="344"/>
      <c r="K213" s="486"/>
      <c r="L213" s="486">
        <f>L132+L134+L136+L138+L140+L144+L146+L148+L150+L155+L157+L160+L162+L164+L166+L168+L170+L172+L174+L176+L178+L180+L182+L184+L186+L189+L193+L195+L197+L199+L202+L204+L206+L209+L212</f>
        <v>7966495970.96</v>
      </c>
      <c r="M213" s="487"/>
      <c r="N213" s="344"/>
      <c r="O213" s="486">
        <f>O132+O134+O136+O138+O140+O144+O146+O148+O150+O155+O157+O160+O162+O164+O166+O168+O170+O172+O174+O176+O178+O180+O182+O184+O186+O189+O193+O195+O197+O199+O202+O204+O206+O209+O212</f>
        <v>7966495970.96</v>
      </c>
      <c r="P213" s="488">
        <f>P132+P134+P136+P138+P140+P144+P146+P148+P150+P155+P157+P160+P162+P164+P166+P168+P170+P172+P174+P176+P178+P180+P182+P184+P186+P189+P193+P195+P197+P199+P202+P204+P206+P209+P212</f>
        <v>0.73816878894802518</v>
      </c>
      <c r="Q213" s="510"/>
      <c r="R213" s="294">
        <f>Q6-O38-O57-O60-O63-O76-O130-O213</f>
        <v>1101890986.04</v>
      </c>
      <c r="S213" s="506"/>
    </row>
    <row r="214" spans="1:19" s="355" customFormat="1" ht="41.4" x14ac:dyDescent="0.3">
      <c r="A214" s="376" t="s">
        <v>637</v>
      </c>
      <c r="B214" s="348" t="s">
        <v>606</v>
      </c>
      <c r="C214" s="349">
        <v>890903938</v>
      </c>
      <c r="D214" s="351" t="s">
        <v>347</v>
      </c>
      <c r="E214" s="482" t="s">
        <v>649</v>
      </c>
      <c r="F214" s="321" t="s">
        <v>649</v>
      </c>
      <c r="G214" s="321" t="s">
        <v>651</v>
      </c>
      <c r="H214" s="433" t="s">
        <v>630</v>
      </c>
      <c r="I214" s="351"/>
      <c r="J214" s="494" t="s">
        <v>654</v>
      </c>
      <c r="K214" s="434">
        <v>1130562183</v>
      </c>
      <c r="L214" s="362">
        <v>1572620727.3900001</v>
      </c>
      <c r="M214" s="361" t="s">
        <v>722</v>
      </c>
      <c r="N214" s="321" t="s">
        <v>649</v>
      </c>
      <c r="O214" s="324">
        <f>(L214/$L$217)*($R$213)</f>
        <v>206817088.8721481</v>
      </c>
      <c r="P214" s="325">
        <f>O214/$Q$6</f>
        <v>1.9163496797464982E-2</v>
      </c>
      <c r="Q214" s="512">
        <f>O217+Q213</f>
        <v>1101890986.04</v>
      </c>
    </row>
    <row r="215" spans="1:19" s="355" customFormat="1" ht="41.4" x14ac:dyDescent="0.35">
      <c r="A215" s="376" t="s">
        <v>637</v>
      </c>
      <c r="B215" s="348" t="s">
        <v>606</v>
      </c>
      <c r="C215" s="349">
        <v>890903938</v>
      </c>
      <c r="D215" s="351" t="s">
        <v>347</v>
      </c>
      <c r="E215" s="482" t="s">
        <v>649</v>
      </c>
      <c r="F215" s="321" t="s">
        <v>649</v>
      </c>
      <c r="G215" s="321" t="s">
        <v>651</v>
      </c>
      <c r="H215" s="433" t="s">
        <v>629</v>
      </c>
      <c r="I215" s="351"/>
      <c r="J215" s="494" t="s">
        <v>654</v>
      </c>
      <c r="K215" s="434"/>
      <c r="L215" s="362">
        <v>218820133.84</v>
      </c>
      <c r="M215" s="361" t="s">
        <v>722</v>
      </c>
      <c r="N215" s="321" t="s">
        <v>649</v>
      </c>
      <c r="O215" s="324">
        <f t="shared" ref="O215:O216" si="118">(L215/$L$217)*($R$213)</f>
        <v>28777277.495579824</v>
      </c>
      <c r="P215" s="325">
        <f t="shared" ref="P215:P216" si="119">O215/$Q$6</f>
        <v>2.6664782302743819E-3</v>
      </c>
      <c r="Q215" s="513"/>
    </row>
    <row r="216" spans="1:19" s="355" customFormat="1" ht="41.4" x14ac:dyDescent="0.3">
      <c r="A216" s="376" t="s">
        <v>637</v>
      </c>
      <c r="B216" s="348" t="s">
        <v>606</v>
      </c>
      <c r="C216" s="349">
        <v>890903938</v>
      </c>
      <c r="D216" s="351" t="s">
        <v>347</v>
      </c>
      <c r="E216" s="482" t="s">
        <v>649</v>
      </c>
      <c r="F216" s="321" t="s">
        <v>649</v>
      </c>
      <c r="G216" s="321" t="s">
        <v>651</v>
      </c>
      <c r="H216" s="433" t="s">
        <v>631</v>
      </c>
      <c r="I216" s="351"/>
      <c r="J216" s="494" t="s">
        <v>654</v>
      </c>
      <c r="K216" s="434">
        <v>3618008568.1199999</v>
      </c>
      <c r="L216" s="362">
        <v>6587250732.4899998</v>
      </c>
      <c r="M216" s="361" t="s">
        <v>722</v>
      </c>
      <c r="N216" s="321" t="s">
        <v>649</v>
      </c>
      <c r="O216" s="324">
        <f t="shared" si="118"/>
        <v>866296619.67227209</v>
      </c>
      <c r="P216" s="325">
        <f t="shared" si="119"/>
        <v>8.0270313189675729E-2</v>
      </c>
      <c r="Q216" s="351"/>
    </row>
    <row r="217" spans="1:19" s="355" customFormat="1" ht="15.9" customHeight="1" x14ac:dyDescent="0.3">
      <c r="A217" s="376"/>
      <c r="B217" s="483" t="s">
        <v>601</v>
      </c>
      <c r="C217" s="329"/>
      <c r="D217" s="329"/>
      <c r="E217" s="484"/>
      <c r="F217" s="329"/>
      <c r="G217" s="329"/>
      <c r="H217" s="329"/>
      <c r="I217" s="329"/>
      <c r="J217" s="329"/>
      <c r="K217" s="435"/>
      <c r="L217" s="330">
        <f>SUM(L214:L216)</f>
        <v>8378691593.7199993</v>
      </c>
      <c r="M217" s="329"/>
      <c r="N217" s="329"/>
      <c r="O217" s="330">
        <f>SUM(O214:O216)</f>
        <v>1101890986.04</v>
      </c>
      <c r="P217" s="332">
        <f>SUM(P214:P216)</f>
        <v>0.1021002882174151</v>
      </c>
      <c r="Q217" s="329"/>
    </row>
    <row r="218" spans="1:19" s="355" customFormat="1" ht="15.9" customHeight="1" x14ac:dyDescent="0.3">
      <c r="A218" s="344"/>
      <c r="B218" s="344" t="s">
        <v>607</v>
      </c>
      <c r="C218" s="344"/>
      <c r="D218" s="344"/>
      <c r="E218" s="485"/>
      <c r="F218" s="344"/>
      <c r="G218" s="344"/>
      <c r="H218" s="344"/>
      <c r="I218" s="344"/>
      <c r="J218" s="344"/>
      <c r="K218" s="344"/>
      <c r="L218" s="486">
        <f>L217</f>
        <v>8378691593.7199993</v>
      </c>
      <c r="M218" s="487"/>
      <c r="N218" s="344"/>
      <c r="O218" s="495">
        <f>O217</f>
        <v>1101890986.04</v>
      </c>
      <c r="P218" s="496">
        <f>P217</f>
        <v>0.1021002882174151</v>
      </c>
      <c r="Q218" s="344"/>
      <c r="R218" s="366"/>
      <c r="S218" s="507"/>
    </row>
    <row r="219" spans="1:19" ht="27.6" x14ac:dyDescent="0.3">
      <c r="A219" s="376" t="s">
        <v>608</v>
      </c>
      <c r="B219" s="348" t="s">
        <v>67</v>
      </c>
      <c r="C219" s="349">
        <v>12969041</v>
      </c>
      <c r="D219" s="351" t="s">
        <v>349</v>
      </c>
      <c r="E219" s="482" t="s">
        <v>649</v>
      </c>
      <c r="F219" s="321" t="s">
        <v>649</v>
      </c>
      <c r="G219" s="321" t="s">
        <v>651</v>
      </c>
      <c r="H219" s="367">
        <v>206824</v>
      </c>
      <c r="I219" s="351"/>
      <c r="J219" s="352" t="s">
        <v>655</v>
      </c>
      <c r="K219" s="351"/>
      <c r="L219" s="362">
        <v>8148570</v>
      </c>
      <c r="M219" s="361" t="s">
        <v>721</v>
      </c>
      <c r="N219" s="321" t="s">
        <v>649</v>
      </c>
      <c r="O219" s="351">
        <v>0</v>
      </c>
      <c r="P219" s="497">
        <v>0</v>
      </c>
      <c r="Q219" s="351"/>
    </row>
    <row r="220" spans="1:19" ht="15.9" customHeight="1" x14ac:dyDescent="0.3">
      <c r="A220" s="376" t="s">
        <v>608</v>
      </c>
      <c r="B220" s="483" t="s">
        <v>601</v>
      </c>
      <c r="C220" s="329"/>
      <c r="D220" s="329"/>
      <c r="E220" s="484"/>
      <c r="F220" s="329"/>
      <c r="G220" s="329"/>
      <c r="H220" s="368"/>
      <c r="I220" s="329"/>
      <c r="J220" s="329"/>
      <c r="K220" s="329"/>
      <c r="L220" s="330">
        <v>8148570</v>
      </c>
      <c r="M220" s="329"/>
      <c r="N220" s="329"/>
      <c r="O220" s="329"/>
      <c r="P220" s="359"/>
      <c r="Q220" s="329"/>
    </row>
    <row r="221" spans="1:19" ht="27.6" x14ac:dyDescent="0.3">
      <c r="A221" s="376" t="s">
        <v>608</v>
      </c>
      <c r="B221" s="348" t="s">
        <v>67</v>
      </c>
      <c r="C221" s="349">
        <v>4661609</v>
      </c>
      <c r="D221" s="351" t="s">
        <v>352</v>
      </c>
      <c r="E221" s="482" t="s">
        <v>649</v>
      </c>
      <c r="F221" s="321" t="s">
        <v>649</v>
      </c>
      <c r="G221" s="321" t="s">
        <v>651</v>
      </c>
      <c r="H221" s="367">
        <v>257</v>
      </c>
      <c r="I221" s="351"/>
      <c r="J221" s="352" t="s">
        <v>655</v>
      </c>
      <c r="K221" s="351"/>
      <c r="L221" s="362">
        <v>328000</v>
      </c>
      <c r="M221" s="361" t="s">
        <v>721</v>
      </c>
      <c r="N221" s="321" t="s">
        <v>649</v>
      </c>
      <c r="O221" s="351">
        <v>0</v>
      </c>
      <c r="P221" s="497">
        <v>0</v>
      </c>
      <c r="Q221" s="351"/>
    </row>
    <row r="222" spans="1:19" ht="15.9" customHeight="1" x14ac:dyDescent="0.3">
      <c r="A222" s="376" t="s">
        <v>608</v>
      </c>
      <c r="B222" s="483" t="s">
        <v>601</v>
      </c>
      <c r="C222" s="329"/>
      <c r="D222" s="329"/>
      <c r="E222" s="484"/>
      <c r="F222" s="329"/>
      <c r="G222" s="329"/>
      <c r="H222" s="368"/>
      <c r="I222" s="329"/>
      <c r="J222" s="329"/>
      <c r="K222" s="329"/>
      <c r="L222" s="330">
        <v>328000</v>
      </c>
      <c r="M222" s="329"/>
      <c r="N222" s="329"/>
      <c r="O222" s="329"/>
      <c r="P222" s="359"/>
      <c r="Q222" s="329"/>
    </row>
    <row r="223" spans="1:19" ht="27.6" x14ac:dyDescent="0.3">
      <c r="A223" s="376" t="s">
        <v>608</v>
      </c>
      <c r="B223" s="348" t="s">
        <v>67</v>
      </c>
      <c r="C223" s="349">
        <v>14933314</v>
      </c>
      <c r="D223" s="351" t="s">
        <v>604</v>
      </c>
      <c r="E223" s="482" t="s">
        <v>649</v>
      </c>
      <c r="F223" s="321" t="s">
        <v>649</v>
      </c>
      <c r="G223" s="321" t="s">
        <v>651</v>
      </c>
      <c r="H223" s="367">
        <v>2130</v>
      </c>
      <c r="I223" s="351"/>
      <c r="J223" s="352" t="s">
        <v>655</v>
      </c>
      <c r="K223" s="351"/>
      <c r="L223" s="362">
        <v>1440922</v>
      </c>
      <c r="M223" s="361" t="s">
        <v>721</v>
      </c>
      <c r="N223" s="321" t="s">
        <v>649</v>
      </c>
      <c r="O223" s="351">
        <v>0</v>
      </c>
      <c r="P223" s="497">
        <v>0</v>
      </c>
      <c r="Q223" s="351"/>
    </row>
    <row r="224" spans="1:19" ht="15.9" customHeight="1" x14ac:dyDescent="0.3">
      <c r="A224" s="376" t="s">
        <v>608</v>
      </c>
      <c r="B224" s="483" t="s">
        <v>601</v>
      </c>
      <c r="C224" s="329"/>
      <c r="D224" s="329"/>
      <c r="E224" s="484"/>
      <c r="F224" s="329"/>
      <c r="G224" s="329"/>
      <c r="H224" s="368"/>
      <c r="I224" s="329"/>
      <c r="J224" s="329"/>
      <c r="K224" s="329"/>
      <c r="L224" s="330">
        <v>1440922</v>
      </c>
      <c r="M224" s="329"/>
      <c r="N224" s="329"/>
      <c r="O224" s="329"/>
      <c r="P224" s="359"/>
      <c r="Q224" s="329"/>
    </row>
    <row r="225" spans="1:17" ht="27.6" x14ac:dyDescent="0.3">
      <c r="A225" s="376" t="s">
        <v>608</v>
      </c>
      <c r="B225" s="348" t="s">
        <v>67</v>
      </c>
      <c r="C225" s="349">
        <v>16669547</v>
      </c>
      <c r="D225" s="351" t="s">
        <v>467</v>
      </c>
      <c r="E225" s="482" t="s">
        <v>649</v>
      </c>
      <c r="F225" s="321" t="s">
        <v>649</v>
      </c>
      <c r="G225" s="321" t="s">
        <v>651</v>
      </c>
      <c r="H225" s="367">
        <v>675</v>
      </c>
      <c r="I225" s="351"/>
      <c r="J225" s="352" t="s">
        <v>655</v>
      </c>
      <c r="K225" s="351"/>
      <c r="L225" s="362">
        <v>447234035</v>
      </c>
      <c r="M225" s="361" t="s">
        <v>721</v>
      </c>
      <c r="N225" s="321" t="s">
        <v>649</v>
      </c>
      <c r="O225" s="351">
        <v>0</v>
      </c>
      <c r="P225" s="497">
        <v>0</v>
      </c>
      <c r="Q225" s="351"/>
    </row>
    <row r="226" spans="1:17" ht="15.9" customHeight="1" x14ac:dyDescent="0.3">
      <c r="A226" s="376" t="s">
        <v>608</v>
      </c>
      <c r="B226" s="483" t="s">
        <v>601</v>
      </c>
      <c r="C226" s="329"/>
      <c r="D226" s="329"/>
      <c r="E226" s="484"/>
      <c r="F226" s="329"/>
      <c r="G226" s="329"/>
      <c r="H226" s="368"/>
      <c r="I226" s="329"/>
      <c r="J226" s="329"/>
      <c r="K226" s="329"/>
      <c r="L226" s="330">
        <v>447234035</v>
      </c>
      <c r="M226" s="329"/>
      <c r="N226" s="329"/>
      <c r="O226" s="329"/>
      <c r="P226" s="359"/>
      <c r="Q226" s="329"/>
    </row>
    <row r="227" spans="1:17" ht="27.6" x14ac:dyDescent="0.3">
      <c r="A227" s="376" t="s">
        <v>608</v>
      </c>
      <c r="B227" s="348" t="s">
        <v>67</v>
      </c>
      <c r="C227" s="349">
        <v>890303335</v>
      </c>
      <c r="D227" s="351" t="s">
        <v>353</v>
      </c>
      <c r="E227" s="482" t="s">
        <v>649</v>
      </c>
      <c r="F227" s="321" t="s">
        <v>649</v>
      </c>
      <c r="G227" s="321" t="s">
        <v>651</v>
      </c>
      <c r="H227" s="367">
        <v>2622</v>
      </c>
      <c r="I227" s="351"/>
      <c r="J227" s="352" t="s">
        <v>655</v>
      </c>
      <c r="K227" s="351"/>
      <c r="L227" s="362">
        <v>964000</v>
      </c>
      <c r="M227" s="361" t="s">
        <v>721</v>
      </c>
      <c r="N227" s="321" t="s">
        <v>649</v>
      </c>
      <c r="O227" s="351">
        <v>0</v>
      </c>
      <c r="P227" s="497">
        <v>0</v>
      </c>
      <c r="Q227" s="351"/>
    </row>
    <row r="228" spans="1:17" ht="15.9" customHeight="1" x14ac:dyDescent="0.3">
      <c r="A228" s="376" t="s">
        <v>608</v>
      </c>
      <c r="B228" s="483" t="s">
        <v>601</v>
      </c>
      <c r="C228" s="329"/>
      <c r="D228" s="329"/>
      <c r="E228" s="484"/>
      <c r="F228" s="329"/>
      <c r="G228" s="329"/>
      <c r="H228" s="368"/>
      <c r="I228" s="329"/>
      <c r="J228" s="329"/>
      <c r="K228" s="329"/>
      <c r="L228" s="330">
        <v>964000</v>
      </c>
      <c r="M228" s="329"/>
      <c r="N228" s="329"/>
      <c r="O228" s="329"/>
      <c r="P228" s="359"/>
      <c r="Q228" s="329"/>
    </row>
    <row r="229" spans="1:17" ht="27.6" x14ac:dyDescent="0.3">
      <c r="A229" s="376" t="s">
        <v>608</v>
      </c>
      <c r="B229" s="348" t="s">
        <v>67</v>
      </c>
      <c r="C229" s="349">
        <v>890106278</v>
      </c>
      <c r="D229" s="351" t="s">
        <v>355</v>
      </c>
      <c r="E229" s="482" t="s">
        <v>649</v>
      </c>
      <c r="F229" s="321" t="s">
        <v>649</v>
      </c>
      <c r="G229" s="321" t="s">
        <v>651</v>
      </c>
      <c r="H229" s="367">
        <v>3681</v>
      </c>
      <c r="I229" s="351"/>
      <c r="J229" s="352" t="s">
        <v>655</v>
      </c>
      <c r="K229" s="351"/>
      <c r="L229" s="362">
        <v>4402</v>
      </c>
      <c r="M229" s="361" t="s">
        <v>721</v>
      </c>
      <c r="N229" s="321" t="s">
        <v>649</v>
      </c>
      <c r="O229" s="351">
        <v>0</v>
      </c>
      <c r="P229" s="497">
        <v>0</v>
      </c>
      <c r="Q229" s="351"/>
    </row>
    <row r="230" spans="1:17" ht="15.9" customHeight="1" x14ac:dyDescent="0.3">
      <c r="A230" s="376" t="s">
        <v>608</v>
      </c>
      <c r="B230" s="483" t="s">
        <v>601</v>
      </c>
      <c r="C230" s="329"/>
      <c r="D230" s="329"/>
      <c r="E230" s="484"/>
      <c r="F230" s="329"/>
      <c r="G230" s="329"/>
      <c r="H230" s="368"/>
      <c r="I230" s="329"/>
      <c r="J230" s="329"/>
      <c r="K230" s="329"/>
      <c r="L230" s="330">
        <v>4402</v>
      </c>
      <c r="M230" s="329"/>
      <c r="N230" s="329"/>
      <c r="O230" s="329"/>
      <c r="P230" s="359"/>
      <c r="Q230" s="329"/>
    </row>
    <row r="231" spans="1:17" ht="27.6" x14ac:dyDescent="0.3">
      <c r="A231" s="376" t="s">
        <v>608</v>
      </c>
      <c r="B231" s="348" t="s">
        <v>67</v>
      </c>
      <c r="C231" s="349">
        <v>860002523</v>
      </c>
      <c r="D231" s="351" t="s">
        <v>358</v>
      </c>
      <c r="E231" s="482" t="s">
        <v>649</v>
      </c>
      <c r="F231" s="321" t="s">
        <v>649</v>
      </c>
      <c r="G231" s="321" t="s">
        <v>651</v>
      </c>
      <c r="H231" s="367" t="s">
        <v>612</v>
      </c>
      <c r="I231" s="351"/>
      <c r="J231" s="352" t="s">
        <v>655</v>
      </c>
      <c r="K231" s="351"/>
      <c r="L231" s="362">
        <v>6055231</v>
      </c>
      <c r="M231" s="361" t="s">
        <v>721</v>
      </c>
      <c r="N231" s="321" t="s">
        <v>649</v>
      </c>
      <c r="O231" s="351">
        <v>0</v>
      </c>
      <c r="P231" s="497">
        <v>0</v>
      </c>
      <c r="Q231" s="351"/>
    </row>
    <row r="232" spans="1:17" ht="15.9" customHeight="1" x14ac:dyDescent="0.3">
      <c r="A232" s="376" t="s">
        <v>608</v>
      </c>
      <c r="B232" s="483" t="s">
        <v>601</v>
      </c>
      <c r="C232" s="329"/>
      <c r="D232" s="329"/>
      <c r="E232" s="484"/>
      <c r="F232" s="329"/>
      <c r="G232" s="329"/>
      <c r="H232" s="368"/>
      <c r="I232" s="329"/>
      <c r="J232" s="329"/>
      <c r="K232" s="329"/>
      <c r="L232" s="330">
        <v>6055231</v>
      </c>
      <c r="M232" s="329"/>
      <c r="N232" s="329"/>
      <c r="O232" s="329"/>
      <c r="P232" s="359"/>
      <c r="Q232" s="329"/>
    </row>
    <row r="233" spans="1:17" ht="27.6" x14ac:dyDescent="0.3">
      <c r="A233" s="376" t="s">
        <v>608</v>
      </c>
      <c r="B233" s="348" t="s">
        <v>67</v>
      </c>
      <c r="C233" s="349">
        <v>900481877</v>
      </c>
      <c r="D233" s="351" t="s">
        <v>359</v>
      </c>
      <c r="E233" s="482" t="s">
        <v>649</v>
      </c>
      <c r="F233" s="321" t="s">
        <v>649</v>
      </c>
      <c r="G233" s="321" t="s">
        <v>651</v>
      </c>
      <c r="H233" s="367">
        <v>1</v>
      </c>
      <c r="I233" s="351"/>
      <c r="J233" s="352" t="s">
        <v>655</v>
      </c>
      <c r="K233" s="351"/>
      <c r="L233" s="362">
        <v>5637625</v>
      </c>
      <c r="M233" s="361" t="s">
        <v>721</v>
      </c>
      <c r="N233" s="321" t="s">
        <v>649</v>
      </c>
      <c r="O233" s="351">
        <v>0</v>
      </c>
      <c r="P233" s="497">
        <v>0</v>
      </c>
      <c r="Q233" s="351"/>
    </row>
    <row r="234" spans="1:17" ht="15.9" customHeight="1" x14ac:dyDescent="0.3">
      <c r="A234" s="376" t="s">
        <v>608</v>
      </c>
      <c r="B234" s="483" t="s">
        <v>601</v>
      </c>
      <c r="C234" s="329"/>
      <c r="D234" s="329"/>
      <c r="E234" s="484"/>
      <c r="F234" s="329"/>
      <c r="G234" s="329"/>
      <c r="H234" s="368"/>
      <c r="I234" s="329"/>
      <c r="J234" s="329"/>
      <c r="K234" s="329"/>
      <c r="L234" s="330">
        <v>5637625</v>
      </c>
      <c r="M234" s="329"/>
      <c r="N234" s="329"/>
      <c r="O234" s="329"/>
      <c r="P234" s="359"/>
      <c r="Q234" s="329"/>
    </row>
    <row r="235" spans="1:17" ht="27.6" x14ac:dyDescent="0.3">
      <c r="A235" s="376" t="s">
        <v>608</v>
      </c>
      <c r="B235" s="348" t="s">
        <v>67</v>
      </c>
      <c r="C235" s="349">
        <v>800133691</v>
      </c>
      <c r="D235" s="351" t="s">
        <v>366</v>
      </c>
      <c r="E235" s="482" t="s">
        <v>649</v>
      </c>
      <c r="F235" s="321" t="s">
        <v>649</v>
      </c>
      <c r="G235" s="321" t="s">
        <v>651</v>
      </c>
      <c r="H235" s="367">
        <v>55121</v>
      </c>
      <c r="I235" s="351"/>
      <c r="J235" s="352" t="s">
        <v>655</v>
      </c>
      <c r="K235" s="351"/>
      <c r="L235" s="362">
        <v>10297891</v>
      </c>
      <c r="M235" s="361" t="s">
        <v>721</v>
      </c>
      <c r="N235" s="321" t="s">
        <v>649</v>
      </c>
      <c r="O235" s="351">
        <v>0</v>
      </c>
      <c r="P235" s="497">
        <v>0</v>
      </c>
      <c r="Q235" s="351"/>
    </row>
    <row r="236" spans="1:17" ht="15.9" customHeight="1" x14ac:dyDescent="0.3">
      <c r="A236" s="376" t="s">
        <v>608</v>
      </c>
      <c r="B236" s="483" t="s">
        <v>601</v>
      </c>
      <c r="C236" s="329"/>
      <c r="D236" s="329"/>
      <c r="E236" s="484"/>
      <c r="F236" s="329"/>
      <c r="G236" s="329"/>
      <c r="H236" s="368"/>
      <c r="I236" s="329"/>
      <c r="J236" s="329"/>
      <c r="K236" s="329"/>
      <c r="L236" s="330">
        <v>10297891</v>
      </c>
      <c r="M236" s="329"/>
      <c r="N236" s="329"/>
      <c r="O236" s="329"/>
      <c r="P236" s="359"/>
      <c r="Q236" s="329"/>
    </row>
    <row r="237" spans="1:17" ht="27.6" x14ac:dyDescent="0.3">
      <c r="A237" s="376" t="s">
        <v>608</v>
      </c>
      <c r="B237" s="348" t="s">
        <v>67</v>
      </c>
      <c r="C237" s="349">
        <v>900109577</v>
      </c>
      <c r="D237" s="351" t="s">
        <v>367</v>
      </c>
      <c r="E237" s="482" t="s">
        <v>649</v>
      </c>
      <c r="F237" s="321" t="s">
        <v>649</v>
      </c>
      <c r="G237" s="321" t="s">
        <v>651</v>
      </c>
      <c r="H237" s="367">
        <v>28381</v>
      </c>
      <c r="I237" s="351"/>
      <c r="J237" s="352" t="s">
        <v>655</v>
      </c>
      <c r="K237" s="351"/>
      <c r="L237" s="362">
        <v>13837736</v>
      </c>
      <c r="M237" s="361" t="s">
        <v>721</v>
      </c>
      <c r="N237" s="321" t="s">
        <v>649</v>
      </c>
      <c r="O237" s="351">
        <v>0</v>
      </c>
      <c r="P237" s="497">
        <v>0</v>
      </c>
      <c r="Q237" s="351"/>
    </row>
    <row r="238" spans="1:17" ht="15.9" customHeight="1" x14ac:dyDescent="0.3">
      <c r="A238" s="376" t="s">
        <v>608</v>
      </c>
      <c r="B238" s="483" t="s">
        <v>601</v>
      </c>
      <c r="C238" s="329"/>
      <c r="D238" s="329"/>
      <c r="E238" s="484"/>
      <c r="F238" s="329"/>
      <c r="G238" s="329"/>
      <c r="H238" s="368"/>
      <c r="I238" s="329"/>
      <c r="J238" s="329"/>
      <c r="K238" s="329"/>
      <c r="L238" s="330">
        <v>13837736</v>
      </c>
      <c r="M238" s="329"/>
      <c r="N238" s="329"/>
      <c r="O238" s="329"/>
      <c r="P238" s="359"/>
      <c r="Q238" s="329"/>
    </row>
    <row r="239" spans="1:17" ht="27.6" x14ac:dyDescent="0.3">
      <c r="A239" s="376" t="s">
        <v>608</v>
      </c>
      <c r="B239" s="348" t="s">
        <v>67</v>
      </c>
      <c r="C239" s="349">
        <v>900909716</v>
      </c>
      <c r="D239" s="351" t="s">
        <v>368</v>
      </c>
      <c r="E239" s="482" t="s">
        <v>649</v>
      </c>
      <c r="F239" s="321" t="s">
        <v>649</v>
      </c>
      <c r="G239" s="321" t="s">
        <v>651</v>
      </c>
      <c r="H239" s="367" t="s">
        <v>369</v>
      </c>
      <c r="I239" s="351"/>
      <c r="J239" s="352" t="s">
        <v>655</v>
      </c>
      <c r="K239" s="351"/>
      <c r="L239" s="362">
        <v>253711115</v>
      </c>
      <c r="M239" s="361" t="s">
        <v>721</v>
      </c>
      <c r="N239" s="321" t="s">
        <v>649</v>
      </c>
      <c r="O239" s="351">
        <v>0</v>
      </c>
      <c r="P239" s="497">
        <v>0</v>
      </c>
      <c r="Q239" s="351"/>
    </row>
    <row r="240" spans="1:17" ht="15.9" customHeight="1" x14ac:dyDescent="0.3">
      <c r="A240" s="376" t="s">
        <v>608</v>
      </c>
      <c r="B240" s="483" t="s">
        <v>601</v>
      </c>
      <c r="C240" s="329"/>
      <c r="D240" s="329"/>
      <c r="E240" s="484"/>
      <c r="F240" s="329"/>
      <c r="G240" s="329"/>
      <c r="H240" s="368"/>
      <c r="I240" s="329"/>
      <c r="J240" s="329"/>
      <c r="K240" s="329"/>
      <c r="L240" s="330">
        <v>253711115</v>
      </c>
      <c r="M240" s="329"/>
      <c r="N240" s="329"/>
      <c r="O240" s="329"/>
      <c r="P240" s="359"/>
      <c r="Q240" s="329"/>
    </row>
    <row r="241" spans="1:17" ht="27.6" x14ac:dyDescent="0.3">
      <c r="A241" s="376" t="s">
        <v>608</v>
      </c>
      <c r="B241" s="348" t="s">
        <v>67</v>
      </c>
      <c r="C241" s="349">
        <v>900909716</v>
      </c>
      <c r="D241" s="351" t="s">
        <v>370</v>
      </c>
      <c r="E241" s="482" t="s">
        <v>649</v>
      </c>
      <c r="F241" s="321" t="s">
        <v>649</v>
      </c>
      <c r="G241" s="321" t="s">
        <v>651</v>
      </c>
      <c r="H241" s="367" t="s">
        <v>371</v>
      </c>
      <c r="I241" s="351"/>
      <c r="J241" s="352" t="s">
        <v>655</v>
      </c>
      <c r="K241" s="351"/>
      <c r="L241" s="362">
        <v>10196974</v>
      </c>
      <c r="M241" s="361" t="s">
        <v>721</v>
      </c>
      <c r="N241" s="321" t="s">
        <v>649</v>
      </c>
      <c r="O241" s="351">
        <v>0</v>
      </c>
      <c r="P241" s="497">
        <v>0</v>
      </c>
      <c r="Q241" s="351"/>
    </row>
    <row r="242" spans="1:17" ht="15.9" customHeight="1" x14ac:dyDescent="0.3">
      <c r="A242" s="376" t="s">
        <v>608</v>
      </c>
      <c r="B242" s="483" t="s">
        <v>601</v>
      </c>
      <c r="C242" s="329"/>
      <c r="D242" s="329"/>
      <c r="E242" s="484"/>
      <c r="F242" s="329"/>
      <c r="G242" s="329"/>
      <c r="H242" s="368"/>
      <c r="I242" s="329"/>
      <c r="J242" s="329"/>
      <c r="K242" s="329"/>
      <c r="L242" s="330">
        <v>10196974</v>
      </c>
      <c r="M242" s="329"/>
      <c r="N242" s="329"/>
      <c r="O242" s="329"/>
      <c r="P242" s="359"/>
      <c r="Q242" s="329"/>
    </row>
    <row r="243" spans="1:17" ht="27.6" x14ac:dyDescent="0.3">
      <c r="A243" s="376" t="s">
        <v>608</v>
      </c>
      <c r="B243" s="348" t="s">
        <v>67</v>
      </c>
      <c r="C243" s="349">
        <v>830063800</v>
      </c>
      <c r="D243" s="351" t="s">
        <v>372</v>
      </c>
      <c r="E243" s="482" t="s">
        <v>649</v>
      </c>
      <c r="F243" s="321" t="s">
        <v>649</v>
      </c>
      <c r="G243" s="321" t="s">
        <v>651</v>
      </c>
      <c r="H243" s="367">
        <v>152632</v>
      </c>
      <c r="I243" s="351"/>
      <c r="J243" s="352" t="s">
        <v>655</v>
      </c>
      <c r="K243" s="351"/>
      <c r="L243" s="362">
        <v>45486387</v>
      </c>
      <c r="M243" s="361" t="s">
        <v>721</v>
      </c>
      <c r="N243" s="321" t="s">
        <v>649</v>
      </c>
      <c r="O243" s="351">
        <v>0</v>
      </c>
      <c r="P243" s="497">
        <v>0</v>
      </c>
      <c r="Q243" s="351"/>
    </row>
    <row r="244" spans="1:17" ht="15.9" customHeight="1" x14ac:dyDescent="0.3">
      <c r="A244" s="376" t="s">
        <v>608</v>
      </c>
      <c r="B244" s="483" t="s">
        <v>601</v>
      </c>
      <c r="C244" s="329"/>
      <c r="D244" s="329"/>
      <c r="E244" s="484"/>
      <c r="F244" s="329"/>
      <c r="G244" s="329"/>
      <c r="H244" s="368"/>
      <c r="I244" s="329"/>
      <c r="J244" s="329"/>
      <c r="K244" s="329"/>
      <c r="L244" s="330">
        <v>45486387</v>
      </c>
      <c r="M244" s="329"/>
      <c r="N244" s="329"/>
      <c r="O244" s="329"/>
      <c r="P244" s="359"/>
      <c r="Q244" s="329"/>
    </row>
    <row r="245" spans="1:17" ht="27.6" x14ac:dyDescent="0.3">
      <c r="A245" s="376" t="s">
        <v>608</v>
      </c>
      <c r="B245" s="348" t="s">
        <v>67</v>
      </c>
      <c r="C245" s="349">
        <v>900478077</v>
      </c>
      <c r="D245" s="351" t="s">
        <v>373</v>
      </c>
      <c r="E245" s="482" t="s">
        <v>649</v>
      </c>
      <c r="F245" s="321" t="s">
        <v>649</v>
      </c>
      <c r="G245" s="321" t="s">
        <v>651</v>
      </c>
      <c r="H245" s="367" t="s">
        <v>374</v>
      </c>
      <c r="I245" s="351"/>
      <c r="J245" s="352" t="s">
        <v>655</v>
      </c>
      <c r="K245" s="351"/>
      <c r="L245" s="362">
        <v>1505766</v>
      </c>
      <c r="M245" s="361" t="s">
        <v>721</v>
      </c>
      <c r="N245" s="321" t="s">
        <v>649</v>
      </c>
      <c r="O245" s="351">
        <v>0</v>
      </c>
      <c r="P245" s="497">
        <v>0</v>
      </c>
      <c r="Q245" s="351"/>
    </row>
    <row r="246" spans="1:17" ht="15.9" customHeight="1" x14ac:dyDescent="0.3">
      <c r="A246" s="376" t="s">
        <v>608</v>
      </c>
      <c r="B246" s="483" t="s">
        <v>601</v>
      </c>
      <c r="C246" s="329"/>
      <c r="D246" s="329"/>
      <c r="E246" s="484"/>
      <c r="F246" s="329"/>
      <c r="G246" s="329"/>
      <c r="H246" s="368"/>
      <c r="I246" s="329"/>
      <c r="J246" s="329"/>
      <c r="K246" s="329"/>
      <c r="L246" s="330">
        <v>1505766</v>
      </c>
      <c r="M246" s="329"/>
      <c r="N246" s="329"/>
      <c r="O246" s="329"/>
      <c r="P246" s="359"/>
      <c r="Q246" s="329"/>
    </row>
    <row r="247" spans="1:17" ht="27.6" x14ac:dyDescent="0.3">
      <c r="A247" s="376" t="s">
        <v>608</v>
      </c>
      <c r="B247" s="348" t="s">
        <v>67</v>
      </c>
      <c r="C247" s="349">
        <v>1130613485</v>
      </c>
      <c r="D247" s="351" t="s">
        <v>379</v>
      </c>
      <c r="E247" s="482" t="s">
        <v>649</v>
      </c>
      <c r="F247" s="321" t="s">
        <v>649</v>
      </c>
      <c r="G247" s="321" t="s">
        <v>651</v>
      </c>
      <c r="H247" s="367" t="s">
        <v>374</v>
      </c>
      <c r="I247" s="351"/>
      <c r="J247" s="352" t="s">
        <v>655</v>
      </c>
      <c r="K247" s="351"/>
      <c r="L247" s="362">
        <v>10999888</v>
      </c>
      <c r="M247" s="361" t="s">
        <v>721</v>
      </c>
      <c r="N247" s="321" t="s">
        <v>649</v>
      </c>
      <c r="O247" s="351">
        <v>0</v>
      </c>
      <c r="P247" s="497">
        <v>0</v>
      </c>
      <c r="Q247" s="351"/>
    </row>
    <row r="248" spans="1:17" ht="15.9" customHeight="1" x14ac:dyDescent="0.3">
      <c r="A248" s="376" t="s">
        <v>608</v>
      </c>
      <c r="B248" s="483" t="s">
        <v>601</v>
      </c>
      <c r="C248" s="329"/>
      <c r="D248" s="329"/>
      <c r="E248" s="484"/>
      <c r="F248" s="329"/>
      <c r="G248" s="329"/>
      <c r="H248" s="368"/>
      <c r="I248" s="329"/>
      <c r="J248" s="329"/>
      <c r="K248" s="329"/>
      <c r="L248" s="330">
        <v>10999888</v>
      </c>
      <c r="M248" s="329"/>
      <c r="N248" s="329"/>
      <c r="O248" s="329"/>
      <c r="P248" s="359"/>
      <c r="Q248" s="329"/>
    </row>
    <row r="249" spans="1:17" ht="27.6" x14ac:dyDescent="0.3">
      <c r="A249" s="376" t="s">
        <v>608</v>
      </c>
      <c r="B249" s="348" t="s">
        <v>67</v>
      </c>
      <c r="C249" s="349">
        <v>890332834</v>
      </c>
      <c r="D249" s="351" t="s">
        <v>380</v>
      </c>
      <c r="E249" s="482" t="s">
        <v>649</v>
      </c>
      <c r="F249" s="321" t="s">
        <v>649</v>
      </c>
      <c r="G249" s="321" t="s">
        <v>651</v>
      </c>
      <c r="H249" s="367">
        <v>423669</v>
      </c>
      <c r="I249" s="351"/>
      <c r="J249" s="352" t="s">
        <v>655</v>
      </c>
      <c r="K249" s="351"/>
      <c r="L249" s="362">
        <v>26049402</v>
      </c>
      <c r="M249" s="361" t="s">
        <v>721</v>
      </c>
      <c r="N249" s="321" t="s">
        <v>649</v>
      </c>
      <c r="O249" s="351">
        <v>0</v>
      </c>
      <c r="P249" s="497">
        <v>0</v>
      </c>
      <c r="Q249" s="351"/>
    </row>
    <row r="250" spans="1:17" ht="15.9" customHeight="1" x14ac:dyDescent="0.3">
      <c r="A250" s="376" t="s">
        <v>608</v>
      </c>
      <c r="B250" s="483" t="s">
        <v>601</v>
      </c>
      <c r="C250" s="329"/>
      <c r="D250" s="329"/>
      <c r="E250" s="484"/>
      <c r="F250" s="329"/>
      <c r="G250" s="329"/>
      <c r="H250" s="368"/>
      <c r="I250" s="329"/>
      <c r="J250" s="329"/>
      <c r="K250" s="329"/>
      <c r="L250" s="330">
        <v>26049402</v>
      </c>
      <c r="M250" s="329"/>
      <c r="N250" s="329"/>
      <c r="O250" s="329"/>
      <c r="P250" s="359"/>
      <c r="Q250" s="329"/>
    </row>
    <row r="251" spans="1:17" ht="27.6" x14ac:dyDescent="0.3">
      <c r="A251" s="376" t="s">
        <v>608</v>
      </c>
      <c r="B251" s="348" t="s">
        <v>67</v>
      </c>
      <c r="C251" s="349">
        <v>901136595</v>
      </c>
      <c r="D251" s="351" t="s">
        <v>381</v>
      </c>
      <c r="E251" s="482" t="s">
        <v>649</v>
      </c>
      <c r="F251" s="321" t="s">
        <v>649</v>
      </c>
      <c r="G251" s="321" t="s">
        <v>651</v>
      </c>
      <c r="H251" s="367">
        <v>1341</v>
      </c>
      <c r="I251" s="351"/>
      <c r="J251" s="352" t="s">
        <v>655</v>
      </c>
      <c r="K251" s="351"/>
      <c r="L251" s="362">
        <v>1645978</v>
      </c>
      <c r="M251" s="361" t="s">
        <v>721</v>
      </c>
      <c r="N251" s="321" t="s">
        <v>649</v>
      </c>
      <c r="O251" s="351">
        <v>0</v>
      </c>
      <c r="P251" s="497">
        <v>0</v>
      </c>
      <c r="Q251" s="351"/>
    </row>
    <row r="252" spans="1:17" ht="15.9" customHeight="1" x14ac:dyDescent="0.3">
      <c r="A252" s="376" t="s">
        <v>608</v>
      </c>
      <c r="B252" s="483" t="s">
        <v>601</v>
      </c>
      <c r="C252" s="329"/>
      <c r="D252" s="329"/>
      <c r="E252" s="484"/>
      <c r="F252" s="329"/>
      <c r="G252" s="329"/>
      <c r="H252" s="368"/>
      <c r="I252" s="329"/>
      <c r="J252" s="329"/>
      <c r="K252" s="329"/>
      <c r="L252" s="330">
        <v>1645978</v>
      </c>
      <c r="M252" s="329"/>
      <c r="N252" s="329"/>
      <c r="O252" s="329"/>
      <c r="P252" s="359"/>
      <c r="Q252" s="329"/>
    </row>
    <row r="253" spans="1:17" ht="27.6" x14ac:dyDescent="0.3">
      <c r="A253" s="376" t="s">
        <v>608</v>
      </c>
      <c r="B253" s="348" t="s">
        <v>67</v>
      </c>
      <c r="C253" s="349">
        <v>800242106</v>
      </c>
      <c r="D253" s="351" t="s">
        <v>382</v>
      </c>
      <c r="E253" s="482" t="s">
        <v>649</v>
      </c>
      <c r="F253" s="321" t="s">
        <v>649</v>
      </c>
      <c r="G253" s="321" t="s">
        <v>651</v>
      </c>
      <c r="H253" s="367">
        <v>659</v>
      </c>
      <c r="I253" s="351"/>
      <c r="J253" s="352" t="s">
        <v>655</v>
      </c>
      <c r="K253" s="351"/>
      <c r="L253" s="362">
        <v>1523200</v>
      </c>
      <c r="M253" s="361" t="s">
        <v>721</v>
      </c>
      <c r="N253" s="321" t="s">
        <v>649</v>
      </c>
      <c r="O253" s="351">
        <v>0</v>
      </c>
      <c r="P253" s="497">
        <v>0</v>
      </c>
      <c r="Q253" s="351"/>
    </row>
    <row r="254" spans="1:17" ht="15.9" customHeight="1" x14ac:dyDescent="0.3">
      <c r="A254" s="376" t="s">
        <v>608</v>
      </c>
      <c r="B254" s="483" t="s">
        <v>601</v>
      </c>
      <c r="C254" s="329"/>
      <c r="D254" s="329"/>
      <c r="E254" s="484"/>
      <c r="F254" s="329"/>
      <c r="G254" s="329"/>
      <c r="H254" s="368"/>
      <c r="I254" s="329"/>
      <c r="J254" s="329"/>
      <c r="K254" s="329"/>
      <c r="L254" s="330">
        <v>1523200</v>
      </c>
      <c r="M254" s="329"/>
      <c r="N254" s="329"/>
      <c r="O254" s="329"/>
      <c r="P254" s="359"/>
      <c r="Q254" s="329"/>
    </row>
    <row r="255" spans="1:17" ht="27.6" x14ac:dyDescent="0.3">
      <c r="A255" s="376" t="s">
        <v>608</v>
      </c>
      <c r="B255" s="348" t="s">
        <v>67</v>
      </c>
      <c r="C255" s="349">
        <v>900626796</v>
      </c>
      <c r="D255" s="351" t="s">
        <v>383</v>
      </c>
      <c r="E255" s="482" t="s">
        <v>649</v>
      </c>
      <c r="F255" s="321" t="s">
        <v>649</v>
      </c>
      <c r="G255" s="321" t="s">
        <v>651</v>
      </c>
      <c r="H255" s="367" t="s">
        <v>374</v>
      </c>
      <c r="I255" s="351"/>
      <c r="J255" s="352" t="s">
        <v>655</v>
      </c>
      <c r="K255" s="351"/>
      <c r="L255" s="362">
        <v>12187386</v>
      </c>
      <c r="M255" s="361" t="s">
        <v>721</v>
      </c>
      <c r="N255" s="321" t="s">
        <v>649</v>
      </c>
      <c r="O255" s="351">
        <v>0</v>
      </c>
      <c r="P255" s="497">
        <v>0</v>
      </c>
      <c r="Q255" s="351"/>
    </row>
    <row r="256" spans="1:17" ht="15.9" customHeight="1" x14ac:dyDescent="0.3">
      <c r="A256" s="376" t="s">
        <v>608</v>
      </c>
      <c r="B256" s="483" t="s">
        <v>601</v>
      </c>
      <c r="C256" s="329"/>
      <c r="D256" s="329"/>
      <c r="E256" s="484"/>
      <c r="F256" s="329"/>
      <c r="G256" s="329"/>
      <c r="H256" s="368"/>
      <c r="I256" s="329"/>
      <c r="J256" s="329"/>
      <c r="K256" s="329"/>
      <c r="L256" s="330">
        <v>12187386</v>
      </c>
      <c r="M256" s="329"/>
      <c r="N256" s="329"/>
      <c r="O256" s="329"/>
      <c r="P256" s="359"/>
      <c r="Q256" s="329"/>
    </row>
    <row r="257" spans="1:17" ht="27.6" x14ac:dyDescent="0.3">
      <c r="A257" s="376" t="s">
        <v>608</v>
      </c>
      <c r="B257" s="348" t="s">
        <v>67</v>
      </c>
      <c r="C257" s="349">
        <v>31155572</v>
      </c>
      <c r="D257" s="351" t="s">
        <v>386</v>
      </c>
      <c r="E257" s="482" t="s">
        <v>649</v>
      </c>
      <c r="F257" s="321" t="s">
        <v>649</v>
      </c>
      <c r="G257" s="321" t="s">
        <v>651</v>
      </c>
      <c r="H257" s="367">
        <v>6101</v>
      </c>
      <c r="I257" s="351"/>
      <c r="J257" s="352" t="s">
        <v>655</v>
      </c>
      <c r="K257" s="351"/>
      <c r="L257" s="362">
        <v>7200818</v>
      </c>
      <c r="M257" s="361" t="s">
        <v>721</v>
      </c>
      <c r="N257" s="321" t="s">
        <v>649</v>
      </c>
      <c r="O257" s="351">
        <v>0</v>
      </c>
      <c r="P257" s="497">
        <v>0</v>
      </c>
      <c r="Q257" s="351"/>
    </row>
    <row r="258" spans="1:17" ht="15.9" customHeight="1" x14ac:dyDescent="0.3">
      <c r="A258" s="376" t="s">
        <v>608</v>
      </c>
      <c r="B258" s="483" t="s">
        <v>601</v>
      </c>
      <c r="C258" s="329"/>
      <c r="D258" s="329"/>
      <c r="E258" s="484"/>
      <c r="F258" s="329"/>
      <c r="G258" s="329"/>
      <c r="H258" s="368"/>
      <c r="I258" s="329"/>
      <c r="J258" s="329"/>
      <c r="K258" s="329"/>
      <c r="L258" s="330">
        <v>7200818</v>
      </c>
      <c r="M258" s="329"/>
      <c r="N258" s="329"/>
      <c r="O258" s="329"/>
      <c r="P258" s="359"/>
      <c r="Q258" s="329"/>
    </row>
    <row r="259" spans="1:17" ht="27.6" x14ac:dyDescent="0.3">
      <c r="A259" s="376" t="s">
        <v>608</v>
      </c>
      <c r="B259" s="348" t="s">
        <v>67</v>
      </c>
      <c r="C259" s="349">
        <v>900863865</v>
      </c>
      <c r="D259" s="351" t="s">
        <v>387</v>
      </c>
      <c r="E259" s="482" t="s">
        <v>649</v>
      </c>
      <c r="F259" s="321" t="s">
        <v>649</v>
      </c>
      <c r="G259" s="321" t="s">
        <v>651</v>
      </c>
      <c r="H259" s="367">
        <v>426</v>
      </c>
      <c r="I259" s="351"/>
      <c r="J259" s="352" t="s">
        <v>655</v>
      </c>
      <c r="K259" s="351"/>
      <c r="L259" s="362">
        <v>6129074</v>
      </c>
      <c r="M259" s="361" t="s">
        <v>721</v>
      </c>
      <c r="N259" s="321" t="s">
        <v>649</v>
      </c>
      <c r="O259" s="351">
        <v>0</v>
      </c>
      <c r="P259" s="497">
        <v>0</v>
      </c>
      <c r="Q259" s="351"/>
    </row>
    <row r="260" spans="1:17" ht="15.9" customHeight="1" x14ac:dyDescent="0.3">
      <c r="A260" s="376" t="s">
        <v>608</v>
      </c>
      <c r="B260" s="483" t="s">
        <v>601</v>
      </c>
      <c r="C260" s="329"/>
      <c r="D260" s="329"/>
      <c r="E260" s="484"/>
      <c r="F260" s="329"/>
      <c r="G260" s="329"/>
      <c r="H260" s="368"/>
      <c r="I260" s="329"/>
      <c r="J260" s="329"/>
      <c r="K260" s="329"/>
      <c r="L260" s="330">
        <v>6129074</v>
      </c>
      <c r="M260" s="329"/>
      <c r="N260" s="329"/>
      <c r="O260" s="329"/>
      <c r="P260" s="359"/>
      <c r="Q260" s="329"/>
    </row>
    <row r="261" spans="1:17" ht="27.6" x14ac:dyDescent="0.3">
      <c r="A261" s="376" t="s">
        <v>608</v>
      </c>
      <c r="B261" s="348" t="s">
        <v>67</v>
      </c>
      <c r="C261" s="349">
        <v>31252684</v>
      </c>
      <c r="D261" s="351" t="s">
        <v>390</v>
      </c>
      <c r="E261" s="482" t="s">
        <v>649</v>
      </c>
      <c r="F261" s="321" t="s">
        <v>649</v>
      </c>
      <c r="G261" s="321" t="s">
        <v>651</v>
      </c>
      <c r="H261" s="367">
        <v>613</v>
      </c>
      <c r="I261" s="351"/>
      <c r="J261" s="352" t="s">
        <v>655</v>
      </c>
      <c r="K261" s="351"/>
      <c r="L261" s="362">
        <v>850200</v>
      </c>
      <c r="M261" s="361" t="s">
        <v>721</v>
      </c>
      <c r="N261" s="321" t="s">
        <v>649</v>
      </c>
      <c r="O261" s="351">
        <v>0</v>
      </c>
      <c r="P261" s="497">
        <v>0</v>
      </c>
      <c r="Q261" s="351"/>
    </row>
    <row r="262" spans="1:17" ht="15.9" customHeight="1" x14ac:dyDescent="0.3">
      <c r="A262" s="376" t="s">
        <v>608</v>
      </c>
      <c r="B262" s="483" t="s">
        <v>601</v>
      </c>
      <c r="C262" s="329"/>
      <c r="D262" s="329"/>
      <c r="E262" s="484"/>
      <c r="F262" s="329"/>
      <c r="G262" s="329"/>
      <c r="H262" s="368"/>
      <c r="I262" s="329"/>
      <c r="J262" s="329"/>
      <c r="K262" s="329"/>
      <c r="L262" s="330">
        <v>850200</v>
      </c>
      <c r="M262" s="329"/>
      <c r="N262" s="329"/>
      <c r="O262" s="329"/>
      <c r="P262" s="359"/>
      <c r="Q262" s="329"/>
    </row>
    <row r="263" spans="1:17" ht="27.6" x14ac:dyDescent="0.3">
      <c r="A263" s="376" t="s">
        <v>608</v>
      </c>
      <c r="B263" s="348" t="s">
        <v>67</v>
      </c>
      <c r="C263" s="349">
        <v>800165377</v>
      </c>
      <c r="D263" s="351" t="s">
        <v>394</v>
      </c>
      <c r="E263" s="482" t="s">
        <v>649</v>
      </c>
      <c r="F263" s="321" t="s">
        <v>649</v>
      </c>
      <c r="G263" s="321" t="s">
        <v>651</v>
      </c>
      <c r="H263" s="367">
        <v>933</v>
      </c>
      <c r="I263" s="351"/>
      <c r="J263" s="352" t="s">
        <v>655</v>
      </c>
      <c r="K263" s="351"/>
      <c r="L263" s="362">
        <v>16447545</v>
      </c>
      <c r="M263" s="361" t="s">
        <v>721</v>
      </c>
      <c r="N263" s="321" t="s">
        <v>649</v>
      </c>
      <c r="O263" s="351">
        <v>0</v>
      </c>
      <c r="P263" s="497">
        <v>0</v>
      </c>
      <c r="Q263" s="351"/>
    </row>
    <row r="264" spans="1:17" ht="15.9" customHeight="1" x14ac:dyDescent="0.3">
      <c r="A264" s="376" t="s">
        <v>608</v>
      </c>
      <c r="B264" s="483" t="s">
        <v>601</v>
      </c>
      <c r="C264" s="329"/>
      <c r="D264" s="329"/>
      <c r="E264" s="484"/>
      <c r="F264" s="329"/>
      <c r="G264" s="329"/>
      <c r="H264" s="368"/>
      <c r="I264" s="329"/>
      <c r="J264" s="329"/>
      <c r="K264" s="329"/>
      <c r="L264" s="330">
        <v>16447545</v>
      </c>
      <c r="M264" s="329"/>
      <c r="N264" s="329"/>
      <c r="O264" s="329"/>
      <c r="P264" s="359"/>
      <c r="Q264" s="329"/>
    </row>
    <row r="265" spans="1:17" ht="27.6" x14ac:dyDescent="0.3">
      <c r="A265" s="376" t="s">
        <v>608</v>
      </c>
      <c r="B265" s="348" t="s">
        <v>67</v>
      </c>
      <c r="C265" s="349">
        <v>890315104</v>
      </c>
      <c r="D265" s="351" t="s">
        <v>395</v>
      </c>
      <c r="E265" s="482" t="s">
        <v>649</v>
      </c>
      <c r="F265" s="321" t="s">
        <v>649</v>
      </c>
      <c r="G265" s="321" t="s">
        <v>651</v>
      </c>
      <c r="H265" s="367">
        <v>12172</v>
      </c>
      <c r="I265" s="351"/>
      <c r="J265" s="352" t="s">
        <v>655</v>
      </c>
      <c r="K265" s="351"/>
      <c r="L265" s="362">
        <v>163030</v>
      </c>
      <c r="M265" s="361" t="s">
        <v>721</v>
      </c>
      <c r="N265" s="321" t="s">
        <v>649</v>
      </c>
      <c r="O265" s="351">
        <v>0</v>
      </c>
      <c r="P265" s="497">
        <v>0</v>
      </c>
      <c r="Q265" s="351"/>
    </row>
    <row r="266" spans="1:17" ht="15.9" customHeight="1" x14ac:dyDescent="0.3">
      <c r="A266" s="376" t="s">
        <v>608</v>
      </c>
      <c r="B266" s="483" t="s">
        <v>601</v>
      </c>
      <c r="C266" s="329"/>
      <c r="D266" s="329"/>
      <c r="E266" s="484"/>
      <c r="F266" s="329"/>
      <c r="G266" s="329"/>
      <c r="H266" s="368"/>
      <c r="I266" s="329"/>
      <c r="J266" s="329"/>
      <c r="K266" s="329"/>
      <c r="L266" s="330">
        <v>163030</v>
      </c>
      <c r="M266" s="329"/>
      <c r="N266" s="329"/>
      <c r="O266" s="329"/>
      <c r="P266" s="359"/>
      <c r="Q266" s="329"/>
    </row>
    <row r="267" spans="1:17" ht="27.6" x14ac:dyDescent="0.3">
      <c r="A267" s="376" t="s">
        <v>608</v>
      </c>
      <c r="B267" s="348" t="s">
        <v>67</v>
      </c>
      <c r="C267" s="349">
        <v>16789622</v>
      </c>
      <c r="D267" s="351" t="s">
        <v>396</v>
      </c>
      <c r="E267" s="482" t="s">
        <v>649</v>
      </c>
      <c r="F267" s="321" t="s">
        <v>649</v>
      </c>
      <c r="G267" s="321" t="s">
        <v>651</v>
      </c>
      <c r="H267" s="367">
        <v>2277</v>
      </c>
      <c r="I267" s="351"/>
      <c r="J267" s="352" t="s">
        <v>655</v>
      </c>
      <c r="K267" s="351"/>
      <c r="L267" s="362">
        <v>2289515</v>
      </c>
      <c r="M267" s="361" t="s">
        <v>721</v>
      </c>
      <c r="N267" s="321" t="s">
        <v>649</v>
      </c>
      <c r="O267" s="351">
        <v>0</v>
      </c>
      <c r="P267" s="497">
        <v>0</v>
      </c>
      <c r="Q267" s="351"/>
    </row>
    <row r="268" spans="1:17" ht="15.9" customHeight="1" x14ac:dyDescent="0.3">
      <c r="A268" s="376" t="s">
        <v>608</v>
      </c>
      <c r="B268" s="483" t="s">
        <v>601</v>
      </c>
      <c r="C268" s="329"/>
      <c r="D268" s="329"/>
      <c r="E268" s="484"/>
      <c r="F268" s="329"/>
      <c r="G268" s="329"/>
      <c r="H268" s="368"/>
      <c r="I268" s="329"/>
      <c r="J268" s="329"/>
      <c r="K268" s="329"/>
      <c r="L268" s="330">
        <v>2289515</v>
      </c>
      <c r="M268" s="329"/>
      <c r="N268" s="329"/>
      <c r="O268" s="329"/>
      <c r="P268" s="359"/>
      <c r="Q268" s="329"/>
    </row>
    <row r="269" spans="1:17" ht="27.6" x14ac:dyDescent="0.3">
      <c r="A269" s="376" t="s">
        <v>608</v>
      </c>
      <c r="B269" s="348" t="s">
        <v>67</v>
      </c>
      <c r="C269" s="349">
        <v>900104945</v>
      </c>
      <c r="D269" s="351" t="s">
        <v>399</v>
      </c>
      <c r="E269" s="482" t="s">
        <v>649</v>
      </c>
      <c r="F269" s="321" t="s">
        <v>649</v>
      </c>
      <c r="G269" s="321" t="s">
        <v>651</v>
      </c>
      <c r="H269" s="367">
        <v>5107</v>
      </c>
      <c r="I269" s="351"/>
      <c r="J269" s="352" t="s">
        <v>655</v>
      </c>
      <c r="K269" s="351"/>
      <c r="L269" s="362">
        <v>8258550</v>
      </c>
      <c r="M269" s="361" t="s">
        <v>721</v>
      </c>
      <c r="N269" s="321" t="s">
        <v>649</v>
      </c>
      <c r="O269" s="351">
        <v>0</v>
      </c>
      <c r="P269" s="497">
        <v>0</v>
      </c>
      <c r="Q269" s="351"/>
    </row>
    <row r="270" spans="1:17" ht="15.9" customHeight="1" x14ac:dyDescent="0.3">
      <c r="A270" s="376" t="s">
        <v>608</v>
      </c>
      <c r="B270" s="483" t="s">
        <v>601</v>
      </c>
      <c r="C270" s="329"/>
      <c r="D270" s="329"/>
      <c r="E270" s="484"/>
      <c r="F270" s="329"/>
      <c r="G270" s="329"/>
      <c r="H270" s="368"/>
      <c r="I270" s="329"/>
      <c r="J270" s="329"/>
      <c r="K270" s="329"/>
      <c r="L270" s="330">
        <v>8258550</v>
      </c>
      <c r="M270" s="329"/>
      <c r="N270" s="329"/>
      <c r="O270" s="329"/>
      <c r="P270" s="359"/>
      <c r="Q270" s="329"/>
    </row>
    <row r="271" spans="1:17" ht="27.6" x14ac:dyDescent="0.3">
      <c r="A271" s="376" t="s">
        <v>608</v>
      </c>
      <c r="B271" s="348" t="s">
        <v>67</v>
      </c>
      <c r="C271" s="349">
        <v>805019778</v>
      </c>
      <c r="D271" s="351" t="s">
        <v>400</v>
      </c>
      <c r="E271" s="482" t="s">
        <v>649</v>
      </c>
      <c r="F271" s="321" t="s">
        <v>649</v>
      </c>
      <c r="G271" s="321" t="s">
        <v>651</v>
      </c>
      <c r="H271" s="367">
        <v>21353</v>
      </c>
      <c r="I271" s="351"/>
      <c r="J271" s="352" t="s">
        <v>655</v>
      </c>
      <c r="K271" s="351"/>
      <c r="L271" s="362">
        <v>270000</v>
      </c>
      <c r="M271" s="361" t="s">
        <v>721</v>
      </c>
      <c r="N271" s="321" t="s">
        <v>649</v>
      </c>
      <c r="O271" s="351">
        <v>0</v>
      </c>
      <c r="P271" s="497">
        <v>0</v>
      </c>
      <c r="Q271" s="351"/>
    </row>
    <row r="272" spans="1:17" ht="15.9" customHeight="1" x14ac:dyDescent="0.3">
      <c r="A272" s="376" t="s">
        <v>608</v>
      </c>
      <c r="B272" s="483" t="s">
        <v>601</v>
      </c>
      <c r="C272" s="329"/>
      <c r="D272" s="329"/>
      <c r="E272" s="484"/>
      <c r="F272" s="329"/>
      <c r="G272" s="329"/>
      <c r="H272" s="368"/>
      <c r="I272" s="329"/>
      <c r="J272" s="329"/>
      <c r="K272" s="329"/>
      <c r="L272" s="330">
        <v>270000</v>
      </c>
      <c r="M272" s="329"/>
      <c r="N272" s="329"/>
      <c r="O272" s="329"/>
      <c r="P272" s="359"/>
      <c r="Q272" s="329"/>
    </row>
    <row r="273" spans="1:17" ht="27.6" x14ac:dyDescent="0.3">
      <c r="A273" s="376" t="s">
        <v>608</v>
      </c>
      <c r="B273" s="348" t="s">
        <v>67</v>
      </c>
      <c r="C273" s="349">
        <v>900338885</v>
      </c>
      <c r="D273" s="351" t="s">
        <v>401</v>
      </c>
      <c r="E273" s="482" t="s">
        <v>649</v>
      </c>
      <c r="F273" s="321" t="s">
        <v>649</v>
      </c>
      <c r="G273" s="321" t="s">
        <v>651</v>
      </c>
      <c r="H273" s="367">
        <v>118</v>
      </c>
      <c r="I273" s="351"/>
      <c r="J273" s="352" t="s">
        <v>655</v>
      </c>
      <c r="K273" s="351"/>
      <c r="L273" s="362">
        <v>1926000</v>
      </c>
      <c r="M273" s="361" t="s">
        <v>721</v>
      </c>
      <c r="N273" s="321" t="s">
        <v>649</v>
      </c>
      <c r="O273" s="351">
        <v>0</v>
      </c>
      <c r="P273" s="497">
        <v>0</v>
      </c>
      <c r="Q273" s="351"/>
    </row>
    <row r="274" spans="1:17" ht="15.9" customHeight="1" x14ac:dyDescent="0.3">
      <c r="A274" s="376" t="s">
        <v>608</v>
      </c>
      <c r="B274" s="483" t="s">
        <v>601</v>
      </c>
      <c r="C274" s="329"/>
      <c r="D274" s="329"/>
      <c r="E274" s="484"/>
      <c r="F274" s="329"/>
      <c r="G274" s="329"/>
      <c r="H274" s="368"/>
      <c r="I274" s="329"/>
      <c r="J274" s="329"/>
      <c r="K274" s="329"/>
      <c r="L274" s="330">
        <v>1926000</v>
      </c>
      <c r="M274" s="329"/>
      <c r="N274" s="329"/>
      <c r="O274" s="329"/>
      <c r="P274" s="359"/>
      <c r="Q274" s="329"/>
    </row>
    <row r="275" spans="1:17" ht="27.6" x14ac:dyDescent="0.3">
      <c r="A275" s="376" t="s">
        <v>608</v>
      </c>
      <c r="B275" s="348" t="s">
        <v>67</v>
      </c>
      <c r="C275" s="349">
        <v>900906548</v>
      </c>
      <c r="D275" s="351" t="s">
        <v>402</v>
      </c>
      <c r="E275" s="482" t="s">
        <v>649</v>
      </c>
      <c r="F275" s="321" t="s">
        <v>649</v>
      </c>
      <c r="G275" s="321" t="s">
        <v>651</v>
      </c>
      <c r="H275" s="367" t="s">
        <v>371</v>
      </c>
      <c r="I275" s="351"/>
      <c r="J275" s="352" t="s">
        <v>655</v>
      </c>
      <c r="K275" s="351"/>
      <c r="L275" s="362">
        <v>10259995</v>
      </c>
      <c r="M275" s="361" t="s">
        <v>721</v>
      </c>
      <c r="N275" s="321" t="s">
        <v>649</v>
      </c>
      <c r="O275" s="351">
        <v>0</v>
      </c>
      <c r="P275" s="497">
        <v>0</v>
      </c>
      <c r="Q275" s="351"/>
    </row>
    <row r="276" spans="1:17" ht="15.9" customHeight="1" x14ac:dyDescent="0.3">
      <c r="A276" s="376" t="s">
        <v>608</v>
      </c>
      <c r="B276" s="483" t="s">
        <v>601</v>
      </c>
      <c r="C276" s="329"/>
      <c r="D276" s="329"/>
      <c r="E276" s="484"/>
      <c r="F276" s="329"/>
      <c r="G276" s="329"/>
      <c r="H276" s="368"/>
      <c r="I276" s="329"/>
      <c r="J276" s="329"/>
      <c r="K276" s="329"/>
      <c r="L276" s="330">
        <v>10259995</v>
      </c>
      <c r="M276" s="329"/>
      <c r="N276" s="329"/>
      <c r="O276" s="329"/>
      <c r="P276" s="359"/>
      <c r="Q276" s="329"/>
    </row>
    <row r="277" spans="1:17" ht="27.6" x14ac:dyDescent="0.3">
      <c r="A277" s="376" t="s">
        <v>608</v>
      </c>
      <c r="B277" s="348" t="s">
        <v>67</v>
      </c>
      <c r="C277" s="349">
        <v>900478077</v>
      </c>
      <c r="D277" s="351" t="s">
        <v>403</v>
      </c>
      <c r="E277" s="482" t="s">
        <v>649</v>
      </c>
      <c r="F277" s="321" t="s">
        <v>649</v>
      </c>
      <c r="G277" s="321" t="s">
        <v>651</v>
      </c>
      <c r="H277" s="367">
        <v>27267</v>
      </c>
      <c r="I277" s="351"/>
      <c r="J277" s="352" t="s">
        <v>655</v>
      </c>
      <c r="K277" s="351"/>
      <c r="L277" s="362">
        <v>1024786</v>
      </c>
      <c r="M277" s="361" t="s">
        <v>721</v>
      </c>
      <c r="N277" s="321" t="s">
        <v>649</v>
      </c>
      <c r="O277" s="351">
        <v>0</v>
      </c>
      <c r="P277" s="497">
        <v>0</v>
      </c>
      <c r="Q277" s="351"/>
    </row>
    <row r="278" spans="1:17" ht="15.9" customHeight="1" x14ac:dyDescent="0.3">
      <c r="A278" s="376" t="s">
        <v>608</v>
      </c>
      <c r="B278" s="483" t="s">
        <v>601</v>
      </c>
      <c r="C278" s="329"/>
      <c r="D278" s="329"/>
      <c r="E278" s="484"/>
      <c r="F278" s="329"/>
      <c r="G278" s="329"/>
      <c r="H278" s="368"/>
      <c r="I278" s="329"/>
      <c r="J278" s="329"/>
      <c r="K278" s="329"/>
      <c r="L278" s="330">
        <v>1024786</v>
      </c>
      <c r="M278" s="329"/>
      <c r="N278" s="329"/>
      <c r="O278" s="329"/>
      <c r="P278" s="359"/>
      <c r="Q278" s="329"/>
    </row>
    <row r="279" spans="1:17" ht="27.6" x14ac:dyDescent="0.3">
      <c r="A279" s="376" t="s">
        <v>608</v>
      </c>
      <c r="B279" s="348" t="s">
        <v>67</v>
      </c>
      <c r="C279" s="349">
        <v>809002625</v>
      </c>
      <c r="D279" s="351" t="s">
        <v>404</v>
      </c>
      <c r="E279" s="482" t="s">
        <v>649</v>
      </c>
      <c r="F279" s="321" t="s">
        <v>649</v>
      </c>
      <c r="G279" s="321" t="s">
        <v>651</v>
      </c>
      <c r="H279" s="367">
        <v>56391</v>
      </c>
      <c r="I279" s="351"/>
      <c r="J279" s="352" t="s">
        <v>655</v>
      </c>
      <c r="K279" s="351"/>
      <c r="L279" s="362">
        <v>4735074</v>
      </c>
      <c r="M279" s="361" t="s">
        <v>721</v>
      </c>
      <c r="N279" s="321" t="s">
        <v>649</v>
      </c>
      <c r="O279" s="351">
        <v>0</v>
      </c>
      <c r="P279" s="497">
        <v>0</v>
      </c>
      <c r="Q279" s="351"/>
    </row>
    <row r="280" spans="1:17" ht="15.9" customHeight="1" x14ac:dyDescent="0.3">
      <c r="A280" s="376" t="s">
        <v>608</v>
      </c>
      <c r="B280" s="483" t="s">
        <v>601</v>
      </c>
      <c r="C280" s="329"/>
      <c r="D280" s="329"/>
      <c r="E280" s="484"/>
      <c r="F280" s="329"/>
      <c r="G280" s="329"/>
      <c r="H280" s="368"/>
      <c r="I280" s="329"/>
      <c r="J280" s="329"/>
      <c r="K280" s="329"/>
      <c r="L280" s="330">
        <v>4735074</v>
      </c>
      <c r="M280" s="329"/>
      <c r="N280" s="329"/>
      <c r="O280" s="329"/>
      <c r="P280" s="359"/>
      <c r="Q280" s="329"/>
    </row>
    <row r="281" spans="1:17" ht="27.6" x14ac:dyDescent="0.3">
      <c r="A281" s="376" t="s">
        <v>608</v>
      </c>
      <c r="B281" s="348" t="s">
        <v>67</v>
      </c>
      <c r="C281" s="349">
        <v>1130666616</v>
      </c>
      <c r="D281" s="351" t="s">
        <v>415</v>
      </c>
      <c r="E281" s="482" t="s">
        <v>649</v>
      </c>
      <c r="F281" s="321" t="s">
        <v>649</v>
      </c>
      <c r="G281" s="321" t="s">
        <v>651</v>
      </c>
      <c r="H281" s="367">
        <v>90</v>
      </c>
      <c r="I281" s="351"/>
      <c r="J281" s="352" t="s">
        <v>655</v>
      </c>
      <c r="K281" s="351"/>
      <c r="L281" s="362">
        <v>16393613</v>
      </c>
      <c r="M281" s="361" t="s">
        <v>721</v>
      </c>
      <c r="N281" s="321" t="s">
        <v>649</v>
      </c>
      <c r="O281" s="351">
        <v>0</v>
      </c>
      <c r="P281" s="497">
        <v>0</v>
      </c>
      <c r="Q281" s="351"/>
    </row>
    <row r="282" spans="1:17" ht="15.9" customHeight="1" x14ac:dyDescent="0.3">
      <c r="A282" s="376" t="s">
        <v>608</v>
      </c>
      <c r="B282" s="483" t="s">
        <v>601</v>
      </c>
      <c r="C282" s="329"/>
      <c r="D282" s="329"/>
      <c r="E282" s="484"/>
      <c r="F282" s="329"/>
      <c r="G282" s="329"/>
      <c r="H282" s="368"/>
      <c r="I282" s="329"/>
      <c r="J282" s="329"/>
      <c r="K282" s="329"/>
      <c r="L282" s="330">
        <v>16393613</v>
      </c>
      <c r="M282" s="329"/>
      <c r="N282" s="329"/>
      <c r="O282" s="329"/>
      <c r="P282" s="359"/>
      <c r="Q282" s="329"/>
    </row>
    <row r="283" spans="1:17" ht="27.6" x14ac:dyDescent="0.3">
      <c r="A283" s="376" t="s">
        <v>608</v>
      </c>
      <c r="B283" s="348" t="s">
        <v>67</v>
      </c>
      <c r="C283" s="349">
        <v>14636632</v>
      </c>
      <c r="D283" s="351" t="s">
        <v>416</v>
      </c>
      <c r="E283" s="482" t="s">
        <v>649</v>
      </c>
      <c r="F283" s="321" t="s">
        <v>649</v>
      </c>
      <c r="G283" s="321" t="s">
        <v>651</v>
      </c>
      <c r="H283" s="367" t="s">
        <v>371</v>
      </c>
      <c r="I283" s="351"/>
      <c r="J283" s="352" t="s">
        <v>655</v>
      </c>
      <c r="K283" s="351"/>
      <c r="L283" s="362">
        <v>9589612</v>
      </c>
      <c r="M283" s="361" t="s">
        <v>721</v>
      </c>
      <c r="N283" s="321" t="s">
        <v>649</v>
      </c>
      <c r="O283" s="351">
        <v>0</v>
      </c>
      <c r="P283" s="497">
        <v>0</v>
      </c>
      <c r="Q283" s="351"/>
    </row>
    <row r="284" spans="1:17" ht="15.9" customHeight="1" x14ac:dyDescent="0.3">
      <c r="A284" s="376" t="s">
        <v>608</v>
      </c>
      <c r="B284" s="483" t="s">
        <v>601</v>
      </c>
      <c r="C284" s="329"/>
      <c r="D284" s="329"/>
      <c r="E284" s="484"/>
      <c r="F284" s="329"/>
      <c r="G284" s="329"/>
      <c r="H284" s="368"/>
      <c r="I284" s="329"/>
      <c r="J284" s="329"/>
      <c r="K284" s="329"/>
      <c r="L284" s="330">
        <v>9589612</v>
      </c>
      <c r="M284" s="329"/>
      <c r="N284" s="329"/>
      <c r="O284" s="329"/>
      <c r="P284" s="359"/>
      <c r="Q284" s="329"/>
    </row>
    <row r="285" spans="1:17" ht="27.6" x14ac:dyDescent="0.3">
      <c r="A285" s="376" t="s">
        <v>608</v>
      </c>
      <c r="B285" s="348" t="s">
        <v>67</v>
      </c>
      <c r="C285" s="349">
        <v>94529829</v>
      </c>
      <c r="D285" s="351" t="s">
        <v>419</v>
      </c>
      <c r="E285" s="482" t="s">
        <v>649</v>
      </c>
      <c r="F285" s="321" t="s">
        <v>649</v>
      </c>
      <c r="G285" s="321" t="s">
        <v>651</v>
      </c>
      <c r="H285" s="367">
        <v>117</v>
      </c>
      <c r="I285" s="351"/>
      <c r="J285" s="352" t="s">
        <v>655</v>
      </c>
      <c r="K285" s="351"/>
      <c r="L285" s="362">
        <v>31359276</v>
      </c>
      <c r="M285" s="361" t="s">
        <v>721</v>
      </c>
      <c r="N285" s="321" t="s">
        <v>649</v>
      </c>
      <c r="O285" s="351">
        <v>0</v>
      </c>
      <c r="P285" s="497">
        <v>0</v>
      </c>
      <c r="Q285" s="351"/>
    </row>
    <row r="286" spans="1:17" ht="15.9" customHeight="1" x14ac:dyDescent="0.3">
      <c r="A286" s="376" t="s">
        <v>608</v>
      </c>
      <c r="B286" s="483" t="s">
        <v>601</v>
      </c>
      <c r="C286" s="329"/>
      <c r="D286" s="329"/>
      <c r="E286" s="484"/>
      <c r="F286" s="329"/>
      <c r="G286" s="329"/>
      <c r="H286" s="368"/>
      <c r="I286" s="329"/>
      <c r="J286" s="329"/>
      <c r="K286" s="329"/>
      <c r="L286" s="330">
        <v>31359276</v>
      </c>
      <c r="M286" s="329"/>
      <c r="N286" s="329"/>
      <c r="O286" s="329"/>
      <c r="P286" s="359"/>
      <c r="Q286" s="329"/>
    </row>
    <row r="287" spans="1:17" ht="27.6" x14ac:dyDescent="0.3">
      <c r="A287" s="376" t="s">
        <v>608</v>
      </c>
      <c r="B287" s="348" t="s">
        <v>67</v>
      </c>
      <c r="C287" s="349">
        <v>79526140</v>
      </c>
      <c r="D287" s="351" t="s">
        <v>420</v>
      </c>
      <c r="E287" s="482" t="s">
        <v>649</v>
      </c>
      <c r="F287" s="321" t="s">
        <v>649</v>
      </c>
      <c r="G287" s="321" t="s">
        <v>651</v>
      </c>
      <c r="H287" s="367" t="s">
        <v>421</v>
      </c>
      <c r="I287" s="351"/>
      <c r="J287" s="352" t="s">
        <v>655</v>
      </c>
      <c r="K287" s="351"/>
      <c r="L287" s="362">
        <v>6602492</v>
      </c>
      <c r="M287" s="361" t="s">
        <v>721</v>
      </c>
      <c r="N287" s="321" t="s">
        <v>649</v>
      </c>
      <c r="O287" s="351">
        <v>0</v>
      </c>
      <c r="P287" s="497">
        <v>0</v>
      </c>
      <c r="Q287" s="351"/>
    </row>
    <row r="288" spans="1:17" ht="15.9" customHeight="1" x14ac:dyDescent="0.3">
      <c r="A288" s="376" t="s">
        <v>608</v>
      </c>
      <c r="B288" s="483" t="s">
        <v>601</v>
      </c>
      <c r="C288" s="329"/>
      <c r="D288" s="329"/>
      <c r="E288" s="484"/>
      <c r="F288" s="329"/>
      <c r="G288" s="329"/>
      <c r="H288" s="368"/>
      <c r="I288" s="329"/>
      <c r="J288" s="329"/>
      <c r="K288" s="329"/>
      <c r="L288" s="330">
        <v>6602492</v>
      </c>
      <c r="M288" s="329"/>
      <c r="N288" s="329"/>
      <c r="O288" s="329"/>
      <c r="P288" s="359"/>
      <c r="Q288" s="329"/>
    </row>
    <row r="289" spans="1:17" ht="27.6" x14ac:dyDescent="0.3">
      <c r="A289" s="376" t="s">
        <v>608</v>
      </c>
      <c r="B289" s="348" t="s">
        <v>67</v>
      </c>
      <c r="C289" s="349">
        <v>900990166</v>
      </c>
      <c r="D289" s="351" t="s">
        <v>432</v>
      </c>
      <c r="E289" s="482" t="s">
        <v>649</v>
      </c>
      <c r="F289" s="321" t="s">
        <v>649</v>
      </c>
      <c r="G289" s="321" t="s">
        <v>651</v>
      </c>
      <c r="H289" s="367">
        <v>534</v>
      </c>
      <c r="I289" s="351"/>
      <c r="J289" s="352" t="s">
        <v>655</v>
      </c>
      <c r="K289" s="351"/>
      <c r="L289" s="362">
        <v>18351140</v>
      </c>
      <c r="M289" s="361" t="s">
        <v>721</v>
      </c>
      <c r="N289" s="321" t="s">
        <v>649</v>
      </c>
      <c r="O289" s="351">
        <v>0</v>
      </c>
      <c r="P289" s="497">
        <v>0</v>
      </c>
      <c r="Q289" s="351"/>
    </row>
    <row r="290" spans="1:17" ht="15.9" customHeight="1" x14ac:dyDescent="0.3">
      <c r="A290" s="376" t="s">
        <v>608</v>
      </c>
      <c r="B290" s="483" t="s">
        <v>601</v>
      </c>
      <c r="C290" s="329"/>
      <c r="D290" s="329"/>
      <c r="E290" s="484"/>
      <c r="F290" s="329"/>
      <c r="G290" s="329"/>
      <c r="H290" s="368"/>
      <c r="I290" s="329"/>
      <c r="J290" s="329"/>
      <c r="K290" s="329"/>
      <c r="L290" s="330">
        <v>18351140</v>
      </c>
      <c r="M290" s="329"/>
      <c r="N290" s="329"/>
      <c r="O290" s="329"/>
      <c r="P290" s="359"/>
      <c r="Q290" s="329"/>
    </row>
    <row r="291" spans="1:17" ht="27.6" x14ac:dyDescent="0.3">
      <c r="A291" s="376" t="s">
        <v>608</v>
      </c>
      <c r="B291" s="348" t="s">
        <v>67</v>
      </c>
      <c r="C291" s="349">
        <v>900415580</v>
      </c>
      <c r="D291" s="351" t="s">
        <v>433</v>
      </c>
      <c r="E291" s="482" t="s">
        <v>649</v>
      </c>
      <c r="F291" s="321" t="s">
        <v>649</v>
      </c>
      <c r="G291" s="321" t="s">
        <v>651</v>
      </c>
      <c r="H291" s="367">
        <v>3430</v>
      </c>
      <c r="I291" s="351"/>
      <c r="J291" s="352" t="s">
        <v>655</v>
      </c>
      <c r="K291" s="351"/>
      <c r="L291" s="362">
        <v>2549570</v>
      </c>
      <c r="M291" s="361" t="s">
        <v>721</v>
      </c>
      <c r="N291" s="321" t="s">
        <v>649</v>
      </c>
      <c r="O291" s="351">
        <v>0</v>
      </c>
      <c r="P291" s="497">
        <v>0</v>
      </c>
      <c r="Q291" s="351"/>
    </row>
    <row r="292" spans="1:17" ht="15.9" customHeight="1" x14ac:dyDescent="0.3">
      <c r="A292" s="376" t="s">
        <v>608</v>
      </c>
      <c r="B292" s="483" t="s">
        <v>601</v>
      </c>
      <c r="C292" s="329"/>
      <c r="D292" s="329"/>
      <c r="E292" s="484"/>
      <c r="F292" s="329"/>
      <c r="G292" s="329"/>
      <c r="H292" s="368"/>
      <c r="I292" s="329"/>
      <c r="J292" s="329"/>
      <c r="K292" s="329"/>
      <c r="L292" s="330">
        <v>2549570</v>
      </c>
      <c r="M292" s="329"/>
      <c r="N292" s="329"/>
      <c r="O292" s="329"/>
      <c r="P292" s="359"/>
      <c r="Q292" s="329"/>
    </row>
    <row r="293" spans="1:17" ht="27.6" x14ac:dyDescent="0.3">
      <c r="A293" s="376" t="s">
        <v>608</v>
      </c>
      <c r="B293" s="348" t="s">
        <v>67</v>
      </c>
      <c r="C293" s="349">
        <v>1130599336</v>
      </c>
      <c r="D293" s="351" t="s">
        <v>446</v>
      </c>
      <c r="E293" s="482" t="s">
        <v>649</v>
      </c>
      <c r="F293" s="321" t="s">
        <v>649</v>
      </c>
      <c r="G293" s="321" t="s">
        <v>651</v>
      </c>
      <c r="H293" s="367">
        <v>3</v>
      </c>
      <c r="I293" s="351"/>
      <c r="J293" s="352" t="s">
        <v>655</v>
      </c>
      <c r="K293" s="351"/>
      <c r="L293" s="362">
        <v>1600000</v>
      </c>
      <c r="M293" s="361" t="s">
        <v>721</v>
      </c>
      <c r="N293" s="321" t="s">
        <v>649</v>
      </c>
      <c r="O293" s="351">
        <v>0</v>
      </c>
      <c r="P293" s="497">
        <v>0</v>
      </c>
      <c r="Q293" s="351"/>
    </row>
    <row r="294" spans="1:17" ht="15.9" customHeight="1" x14ac:dyDescent="0.3">
      <c r="A294" s="376" t="s">
        <v>608</v>
      </c>
      <c r="B294" s="483" t="s">
        <v>601</v>
      </c>
      <c r="C294" s="329"/>
      <c r="D294" s="329"/>
      <c r="E294" s="484"/>
      <c r="F294" s="329"/>
      <c r="G294" s="329"/>
      <c r="H294" s="368"/>
      <c r="I294" s="329"/>
      <c r="J294" s="329"/>
      <c r="K294" s="329"/>
      <c r="L294" s="330">
        <v>1600000</v>
      </c>
      <c r="M294" s="329"/>
      <c r="N294" s="329"/>
      <c r="O294" s="329"/>
      <c r="P294" s="359"/>
      <c r="Q294" s="329"/>
    </row>
    <row r="295" spans="1:17" ht="27.6" x14ac:dyDescent="0.3">
      <c r="A295" s="376" t="s">
        <v>608</v>
      </c>
      <c r="B295" s="348" t="s">
        <v>67</v>
      </c>
      <c r="C295" s="349">
        <v>31885642</v>
      </c>
      <c r="D295" s="351" t="s">
        <v>447</v>
      </c>
      <c r="E295" s="482" t="s">
        <v>649</v>
      </c>
      <c r="F295" s="321" t="s">
        <v>649</v>
      </c>
      <c r="G295" s="321" t="s">
        <v>651</v>
      </c>
      <c r="H295" s="367">
        <v>674</v>
      </c>
      <c r="I295" s="351"/>
      <c r="J295" s="352" t="s">
        <v>655</v>
      </c>
      <c r="K295" s="351"/>
      <c r="L295" s="362">
        <v>2591989</v>
      </c>
      <c r="M295" s="361" t="s">
        <v>721</v>
      </c>
      <c r="N295" s="321" t="s">
        <v>649</v>
      </c>
      <c r="O295" s="351">
        <v>0</v>
      </c>
      <c r="P295" s="497">
        <v>0</v>
      </c>
      <c r="Q295" s="351"/>
    </row>
    <row r="296" spans="1:17" ht="15.9" customHeight="1" x14ac:dyDescent="0.3">
      <c r="A296" s="376" t="s">
        <v>608</v>
      </c>
      <c r="B296" s="483" t="s">
        <v>601</v>
      </c>
      <c r="C296" s="329"/>
      <c r="D296" s="329"/>
      <c r="E296" s="484"/>
      <c r="F296" s="329"/>
      <c r="G296" s="329"/>
      <c r="H296" s="368"/>
      <c r="I296" s="329"/>
      <c r="J296" s="329"/>
      <c r="K296" s="329"/>
      <c r="L296" s="330">
        <v>2591989</v>
      </c>
      <c r="M296" s="329"/>
      <c r="N296" s="329"/>
      <c r="O296" s="329"/>
      <c r="P296" s="359"/>
      <c r="Q296" s="329"/>
    </row>
    <row r="297" spans="1:17" ht="27.6" x14ac:dyDescent="0.3">
      <c r="A297" s="376" t="s">
        <v>608</v>
      </c>
      <c r="B297" s="348" t="s">
        <v>67</v>
      </c>
      <c r="C297" s="349">
        <v>31286458</v>
      </c>
      <c r="D297" s="351" t="s">
        <v>448</v>
      </c>
      <c r="E297" s="482" t="s">
        <v>649</v>
      </c>
      <c r="F297" s="321" t="s">
        <v>649</v>
      </c>
      <c r="G297" s="321" t="s">
        <v>651</v>
      </c>
      <c r="H297" s="367" t="s">
        <v>449</v>
      </c>
      <c r="I297" s="351"/>
      <c r="J297" s="352" t="s">
        <v>655</v>
      </c>
      <c r="K297" s="351"/>
      <c r="L297" s="362">
        <v>3000000</v>
      </c>
      <c r="M297" s="361" t="s">
        <v>721</v>
      </c>
      <c r="N297" s="321" t="s">
        <v>649</v>
      </c>
      <c r="O297" s="351">
        <v>0</v>
      </c>
      <c r="P297" s="497">
        <v>0</v>
      </c>
      <c r="Q297" s="351"/>
    </row>
    <row r="298" spans="1:17" ht="15.9" customHeight="1" x14ac:dyDescent="0.3">
      <c r="A298" s="376" t="s">
        <v>608</v>
      </c>
      <c r="B298" s="483" t="s">
        <v>601</v>
      </c>
      <c r="C298" s="329"/>
      <c r="D298" s="329"/>
      <c r="E298" s="484"/>
      <c r="F298" s="329"/>
      <c r="G298" s="329"/>
      <c r="H298" s="368"/>
      <c r="I298" s="329"/>
      <c r="J298" s="329"/>
      <c r="K298" s="329"/>
      <c r="L298" s="330">
        <v>3000000</v>
      </c>
      <c r="M298" s="329"/>
      <c r="N298" s="329"/>
      <c r="O298" s="329"/>
      <c r="P298" s="359"/>
      <c r="Q298" s="329"/>
    </row>
    <row r="299" spans="1:17" ht="27.6" x14ac:dyDescent="0.3">
      <c r="A299" s="376" t="s">
        <v>608</v>
      </c>
      <c r="B299" s="348" t="s">
        <v>67</v>
      </c>
      <c r="C299" s="349">
        <v>901079758</v>
      </c>
      <c r="D299" s="351" t="s">
        <v>452</v>
      </c>
      <c r="E299" s="482" t="s">
        <v>649</v>
      </c>
      <c r="F299" s="321" t="s">
        <v>649</v>
      </c>
      <c r="G299" s="321" t="s">
        <v>651</v>
      </c>
      <c r="H299" s="367" t="s">
        <v>374</v>
      </c>
      <c r="I299" s="351"/>
      <c r="J299" s="352" t="s">
        <v>655</v>
      </c>
      <c r="K299" s="351"/>
      <c r="L299" s="362">
        <v>9000000</v>
      </c>
      <c r="M299" s="361" t="s">
        <v>721</v>
      </c>
      <c r="N299" s="321" t="s">
        <v>649</v>
      </c>
      <c r="O299" s="351">
        <v>0</v>
      </c>
      <c r="P299" s="497">
        <v>0</v>
      </c>
      <c r="Q299" s="351"/>
    </row>
    <row r="300" spans="1:17" ht="15.9" customHeight="1" x14ac:dyDescent="0.3">
      <c r="A300" s="376" t="s">
        <v>608</v>
      </c>
      <c r="B300" s="483" t="s">
        <v>601</v>
      </c>
      <c r="C300" s="329"/>
      <c r="D300" s="329"/>
      <c r="E300" s="484"/>
      <c r="F300" s="329"/>
      <c r="G300" s="329"/>
      <c r="H300" s="368"/>
      <c r="I300" s="329"/>
      <c r="J300" s="329"/>
      <c r="K300" s="329"/>
      <c r="L300" s="330">
        <v>9000000</v>
      </c>
      <c r="M300" s="329"/>
      <c r="N300" s="329"/>
      <c r="O300" s="329"/>
      <c r="P300" s="359"/>
      <c r="Q300" s="329"/>
    </row>
    <row r="301" spans="1:17" ht="27.6" x14ac:dyDescent="0.3">
      <c r="A301" s="376" t="s">
        <v>608</v>
      </c>
      <c r="B301" s="348" t="s">
        <v>67</v>
      </c>
      <c r="C301" s="349">
        <v>901207031</v>
      </c>
      <c r="D301" s="351" t="s">
        <v>457</v>
      </c>
      <c r="E301" s="482" t="s">
        <v>649</v>
      </c>
      <c r="F301" s="321" t="s">
        <v>649</v>
      </c>
      <c r="G301" s="321" t="s">
        <v>651</v>
      </c>
      <c r="H301" s="367">
        <v>61</v>
      </c>
      <c r="I301" s="351"/>
      <c r="J301" s="352" t="s">
        <v>655</v>
      </c>
      <c r="K301" s="351"/>
      <c r="L301" s="362">
        <v>414120</v>
      </c>
      <c r="M301" s="361" t="s">
        <v>721</v>
      </c>
      <c r="N301" s="321" t="s">
        <v>649</v>
      </c>
      <c r="O301" s="351">
        <v>0</v>
      </c>
      <c r="P301" s="497">
        <v>0</v>
      </c>
      <c r="Q301" s="351"/>
    </row>
    <row r="302" spans="1:17" ht="15.9" customHeight="1" x14ac:dyDescent="0.3">
      <c r="A302" s="376" t="s">
        <v>608</v>
      </c>
      <c r="B302" s="483" t="s">
        <v>601</v>
      </c>
      <c r="C302" s="329"/>
      <c r="D302" s="329"/>
      <c r="E302" s="484"/>
      <c r="F302" s="329"/>
      <c r="G302" s="329"/>
      <c r="H302" s="368"/>
      <c r="I302" s="329"/>
      <c r="J302" s="329"/>
      <c r="K302" s="329"/>
      <c r="L302" s="330">
        <v>414120</v>
      </c>
      <c r="M302" s="329"/>
      <c r="N302" s="329"/>
      <c r="O302" s="329"/>
      <c r="P302" s="359"/>
      <c r="Q302" s="329"/>
    </row>
    <row r="303" spans="1:17" ht="27.6" x14ac:dyDescent="0.3">
      <c r="A303" s="376" t="s">
        <v>608</v>
      </c>
      <c r="B303" s="348" t="s">
        <v>67</v>
      </c>
      <c r="C303" s="349">
        <v>900064086</v>
      </c>
      <c r="D303" s="351" t="s">
        <v>458</v>
      </c>
      <c r="E303" s="482" t="s">
        <v>649</v>
      </c>
      <c r="F303" s="321" t="s">
        <v>649</v>
      </c>
      <c r="G303" s="321" t="s">
        <v>651</v>
      </c>
      <c r="H303" s="367">
        <v>2048</v>
      </c>
      <c r="I303" s="351"/>
      <c r="J303" s="352" t="s">
        <v>655</v>
      </c>
      <c r="K303" s="351"/>
      <c r="L303" s="362">
        <v>7521000</v>
      </c>
      <c r="M303" s="361" t="s">
        <v>721</v>
      </c>
      <c r="N303" s="321" t="s">
        <v>649</v>
      </c>
      <c r="O303" s="351">
        <v>0</v>
      </c>
      <c r="P303" s="497">
        <v>0</v>
      </c>
      <c r="Q303" s="351"/>
    </row>
    <row r="304" spans="1:17" ht="15.9" customHeight="1" x14ac:dyDescent="0.3">
      <c r="A304" s="376" t="s">
        <v>608</v>
      </c>
      <c r="B304" s="483" t="s">
        <v>601</v>
      </c>
      <c r="C304" s="329"/>
      <c r="D304" s="329"/>
      <c r="E304" s="484"/>
      <c r="F304" s="329"/>
      <c r="G304" s="329"/>
      <c r="H304" s="368"/>
      <c r="I304" s="329"/>
      <c r="J304" s="329"/>
      <c r="K304" s="329"/>
      <c r="L304" s="330">
        <v>7521000</v>
      </c>
      <c r="M304" s="329"/>
      <c r="N304" s="329"/>
      <c r="O304" s="329"/>
      <c r="P304" s="359"/>
      <c r="Q304" s="329"/>
    </row>
    <row r="305" spans="1:17" ht="27.6" x14ac:dyDescent="0.3">
      <c r="A305" s="376" t="s">
        <v>608</v>
      </c>
      <c r="B305" s="348" t="s">
        <v>67</v>
      </c>
      <c r="C305" s="349">
        <v>25271473</v>
      </c>
      <c r="D305" s="351" t="s">
        <v>461</v>
      </c>
      <c r="E305" s="482" t="s">
        <v>649</v>
      </c>
      <c r="F305" s="321" t="s">
        <v>649</v>
      </c>
      <c r="G305" s="321" t="s">
        <v>651</v>
      </c>
      <c r="H305" s="367">
        <v>24</v>
      </c>
      <c r="I305" s="351"/>
      <c r="J305" s="352" t="s">
        <v>655</v>
      </c>
      <c r="K305" s="351"/>
      <c r="L305" s="362">
        <v>580000</v>
      </c>
      <c r="M305" s="361" t="s">
        <v>721</v>
      </c>
      <c r="N305" s="321" t="s">
        <v>649</v>
      </c>
      <c r="O305" s="351">
        <v>0</v>
      </c>
      <c r="P305" s="497">
        <v>0</v>
      </c>
      <c r="Q305" s="351"/>
    </row>
    <row r="306" spans="1:17" ht="15.9" customHeight="1" x14ac:dyDescent="0.3">
      <c r="A306" s="376" t="s">
        <v>608</v>
      </c>
      <c r="B306" s="483" t="s">
        <v>601</v>
      </c>
      <c r="C306" s="329"/>
      <c r="D306" s="329"/>
      <c r="E306" s="484"/>
      <c r="F306" s="329"/>
      <c r="G306" s="329"/>
      <c r="H306" s="368"/>
      <c r="I306" s="329"/>
      <c r="J306" s="329"/>
      <c r="K306" s="329"/>
      <c r="L306" s="330">
        <v>580000</v>
      </c>
      <c r="M306" s="329"/>
      <c r="N306" s="329"/>
      <c r="O306" s="329"/>
      <c r="P306" s="359"/>
      <c r="Q306" s="329"/>
    </row>
    <row r="307" spans="1:17" ht="27.6" x14ac:dyDescent="0.3">
      <c r="A307" s="376" t="s">
        <v>608</v>
      </c>
      <c r="B307" s="348" t="s">
        <v>67</v>
      </c>
      <c r="C307" s="349">
        <v>901062058</v>
      </c>
      <c r="D307" s="351" t="s">
        <v>462</v>
      </c>
      <c r="E307" s="482" t="s">
        <v>649</v>
      </c>
      <c r="F307" s="321" t="s">
        <v>649</v>
      </c>
      <c r="G307" s="321" t="s">
        <v>651</v>
      </c>
      <c r="H307" s="367">
        <v>1701</v>
      </c>
      <c r="I307" s="351"/>
      <c r="J307" s="352" t="s">
        <v>655</v>
      </c>
      <c r="K307" s="351"/>
      <c r="L307" s="362">
        <v>2016397</v>
      </c>
      <c r="M307" s="361" t="s">
        <v>721</v>
      </c>
      <c r="N307" s="321" t="s">
        <v>649</v>
      </c>
      <c r="O307" s="351">
        <v>0</v>
      </c>
      <c r="P307" s="497">
        <v>0</v>
      </c>
      <c r="Q307" s="351"/>
    </row>
    <row r="308" spans="1:17" ht="15.9" customHeight="1" x14ac:dyDescent="0.3">
      <c r="A308" s="376" t="s">
        <v>608</v>
      </c>
      <c r="B308" s="483" t="s">
        <v>601</v>
      </c>
      <c r="C308" s="329"/>
      <c r="D308" s="329"/>
      <c r="E308" s="484"/>
      <c r="F308" s="329"/>
      <c r="G308" s="329"/>
      <c r="H308" s="368"/>
      <c r="I308" s="329"/>
      <c r="J308" s="329"/>
      <c r="K308" s="329"/>
      <c r="L308" s="330">
        <v>2016397</v>
      </c>
      <c r="M308" s="329"/>
      <c r="N308" s="329"/>
      <c r="O308" s="329"/>
      <c r="P308" s="359"/>
      <c r="Q308" s="329"/>
    </row>
    <row r="309" spans="1:17" ht="27.6" x14ac:dyDescent="0.3">
      <c r="A309" s="376" t="s">
        <v>608</v>
      </c>
      <c r="B309" s="348" t="s">
        <v>67</v>
      </c>
      <c r="C309" s="349">
        <v>830008439</v>
      </c>
      <c r="D309" s="351" t="s">
        <v>473</v>
      </c>
      <c r="E309" s="482" t="s">
        <v>649</v>
      </c>
      <c r="F309" s="321" t="s">
        <v>649</v>
      </c>
      <c r="G309" s="321" t="s">
        <v>651</v>
      </c>
      <c r="H309" s="367">
        <v>5203</v>
      </c>
      <c r="I309" s="351"/>
      <c r="J309" s="352" t="s">
        <v>655</v>
      </c>
      <c r="K309" s="351"/>
      <c r="L309" s="362">
        <v>718200</v>
      </c>
      <c r="M309" s="361" t="s">
        <v>721</v>
      </c>
      <c r="N309" s="321" t="s">
        <v>649</v>
      </c>
      <c r="O309" s="351">
        <v>0</v>
      </c>
      <c r="P309" s="497">
        <v>0</v>
      </c>
      <c r="Q309" s="351"/>
    </row>
    <row r="310" spans="1:17" ht="15.9" customHeight="1" x14ac:dyDescent="0.3">
      <c r="A310" s="376" t="s">
        <v>608</v>
      </c>
      <c r="B310" s="483" t="s">
        <v>601</v>
      </c>
      <c r="C310" s="329"/>
      <c r="D310" s="329"/>
      <c r="E310" s="484"/>
      <c r="F310" s="329"/>
      <c r="G310" s="329"/>
      <c r="H310" s="368"/>
      <c r="I310" s="329"/>
      <c r="J310" s="329"/>
      <c r="K310" s="329"/>
      <c r="L310" s="330">
        <v>718200</v>
      </c>
      <c r="M310" s="329"/>
      <c r="N310" s="329"/>
      <c r="O310" s="329"/>
      <c r="P310" s="359"/>
      <c r="Q310" s="329"/>
    </row>
    <row r="311" spans="1:17" ht="27.6" x14ac:dyDescent="0.3">
      <c r="A311" s="376" t="s">
        <v>608</v>
      </c>
      <c r="B311" s="348" t="s">
        <v>67</v>
      </c>
      <c r="C311" s="349">
        <v>800061779</v>
      </c>
      <c r="D311" s="351" t="s">
        <v>474</v>
      </c>
      <c r="E311" s="482" t="s">
        <v>649</v>
      </c>
      <c r="F311" s="321" t="s">
        <v>649</v>
      </c>
      <c r="G311" s="321" t="s">
        <v>651</v>
      </c>
      <c r="H311" s="367">
        <v>1815</v>
      </c>
      <c r="I311" s="351"/>
      <c r="J311" s="352" t="s">
        <v>655</v>
      </c>
      <c r="K311" s="351"/>
      <c r="L311" s="362">
        <v>418761</v>
      </c>
      <c r="M311" s="361" t="s">
        <v>721</v>
      </c>
      <c r="N311" s="321" t="s">
        <v>649</v>
      </c>
      <c r="O311" s="351">
        <v>0</v>
      </c>
      <c r="P311" s="497">
        <v>0</v>
      </c>
      <c r="Q311" s="351"/>
    </row>
    <row r="312" spans="1:17" ht="15.9" customHeight="1" x14ac:dyDescent="0.3">
      <c r="A312" s="376" t="s">
        <v>608</v>
      </c>
      <c r="B312" s="483" t="s">
        <v>601</v>
      </c>
      <c r="C312" s="329"/>
      <c r="D312" s="329"/>
      <c r="E312" s="484"/>
      <c r="F312" s="329"/>
      <c r="G312" s="329"/>
      <c r="H312" s="368"/>
      <c r="I312" s="329"/>
      <c r="J312" s="329"/>
      <c r="K312" s="329"/>
      <c r="L312" s="330">
        <v>418761</v>
      </c>
      <c r="M312" s="329"/>
      <c r="N312" s="329"/>
      <c r="O312" s="329"/>
      <c r="P312" s="359"/>
      <c r="Q312" s="329"/>
    </row>
    <row r="313" spans="1:17" ht="27.6" x14ac:dyDescent="0.3">
      <c r="A313" s="376" t="s">
        <v>608</v>
      </c>
      <c r="B313" s="348" t="s">
        <v>67</v>
      </c>
      <c r="C313" s="349">
        <v>900499032</v>
      </c>
      <c r="D313" s="351" t="s">
        <v>477</v>
      </c>
      <c r="E313" s="482" t="s">
        <v>649</v>
      </c>
      <c r="F313" s="321" t="s">
        <v>649</v>
      </c>
      <c r="G313" s="321" t="s">
        <v>651</v>
      </c>
      <c r="H313" s="367">
        <v>30340</v>
      </c>
      <c r="I313" s="351"/>
      <c r="J313" s="352" t="s">
        <v>655</v>
      </c>
      <c r="K313" s="351"/>
      <c r="L313" s="362">
        <v>8767504</v>
      </c>
      <c r="M313" s="361" t="s">
        <v>721</v>
      </c>
      <c r="N313" s="321" t="s">
        <v>649</v>
      </c>
      <c r="O313" s="351">
        <v>0</v>
      </c>
      <c r="P313" s="497">
        <v>0</v>
      </c>
      <c r="Q313" s="351"/>
    </row>
    <row r="314" spans="1:17" ht="15.9" customHeight="1" x14ac:dyDescent="0.3">
      <c r="A314" s="376" t="s">
        <v>608</v>
      </c>
      <c r="B314" s="483" t="s">
        <v>601</v>
      </c>
      <c r="C314" s="329"/>
      <c r="D314" s="329"/>
      <c r="E314" s="484"/>
      <c r="F314" s="329"/>
      <c r="G314" s="329"/>
      <c r="H314" s="368"/>
      <c r="I314" s="329"/>
      <c r="J314" s="329"/>
      <c r="K314" s="329"/>
      <c r="L314" s="330">
        <v>8767504</v>
      </c>
      <c r="M314" s="329"/>
      <c r="N314" s="329"/>
      <c r="O314" s="329"/>
      <c r="P314" s="359"/>
      <c r="Q314" s="329"/>
    </row>
    <row r="315" spans="1:17" ht="27.6" x14ac:dyDescent="0.3">
      <c r="A315" s="376" t="s">
        <v>608</v>
      </c>
      <c r="B315" s="348" t="s">
        <v>67</v>
      </c>
      <c r="C315" s="349">
        <v>811019190</v>
      </c>
      <c r="D315" s="351" t="s">
        <v>610</v>
      </c>
      <c r="E315" s="482" t="s">
        <v>649</v>
      </c>
      <c r="F315" s="321" t="s">
        <v>649</v>
      </c>
      <c r="G315" s="321" t="s">
        <v>651</v>
      </c>
      <c r="H315" s="367" t="s">
        <v>613</v>
      </c>
      <c r="I315" s="351"/>
      <c r="J315" s="352" t="s">
        <v>655</v>
      </c>
      <c r="K315" s="351"/>
      <c r="L315" s="362">
        <v>24220924</v>
      </c>
      <c r="M315" s="361" t="s">
        <v>721</v>
      </c>
      <c r="N315" s="321" t="s">
        <v>649</v>
      </c>
      <c r="O315" s="351">
        <v>0</v>
      </c>
      <c r="P315" s="497">
        <v>0</v>
      </c>
      <c r="Q315" s="351"/>
    </row>
    <row r="316" spans="1:17" ht="15.9" customHeight="1" x14ac:dyDescent="0.3">
      <c r="A316" s="376" t="s">
        <v>608</v>
      </c>
      <c r="B316" s="483" t="s">
        <v>601</v>
      </c>
      <c r="C316" s="329"/>
      <c r="D316" s="329"/>
      <c r="E316" s="484"/>
      <c r="F316" s="329"/>
      <c r="G316" s="329"/>
      <c r="H316" s="368"/>
      <c r="I316" s="329"/>
      <c r="J316" s="329"/>
      <c r="K316" s="329"/>
      <c r="L316" s="330">
        <v>24220924</v>
      </c>
      <c r="M316" s="329"/>
      <c r="N316" s="329"/>
      <c r="O316" s="329"/>
      <c r="P316" s="359"/>
      <c r="Q316" s="329"/>
    </row>
    <row r="317" spans="1:17" ht="27.6" x14ac:dyDescent="0.3">
      <c r="A317" s="376" t="s">
        <v>608</v>
      </c>
      <c r="B317" s="348" t="s">
        <v>67</v>
      </c>
      <c r="C317" s="349">
        <v>900719717</v>
      </c>
      <c r="D317" s="351" t="s">
        <v>478</v>
      </c>
      <c r="E317" s="482" t="s">
        <v>649</v>
      </c>
      <c r="F317" s="321" t="s">
        <v>649</v>
      </c>
      <c r="G317" s="321" t="s">
        <v>651</v>
      </c>
      <c r="H317" s="367">
        <v>2278</v>
      </c>
      <c r="I317" s="351"/>
      <c r="J317" s="352" t="s">
        <v>655</v>
      </c>
      <c r="K317" s="351"/>
      <c r="L317" s="362">
        <v>723996</v>
      </c>
      <c r="M317" s="361" t="s">
        <v>721</v>
      </c>
      <c r="N317" s="321" t="s">
        <v>649</v>
      </c>
      <c r="O317" s="351">
        <v>0</v>
      </c>
      <c r="P317" s="497">
        <v>0</v>
      </c>
      <c r="Q317" s="351"/>
    </row>
    <row r="318" spans="1:17" ht="15.9" customHeight="1" x14ac:dyDescent="0.3">
      <c r="A318" s="376" t="s">
        <v>608</v>
      </c>
      <c r="B318" s="483" t="s">
        <v>601</v>
      </c>
      <c r="C318" s="329"/>
      <c r="D318" s="329"/>
      <c r="E318" s="484"/>
      <c r="F318" s="329"/>
      <c r="G318" s="329"/>
      <c r="H318" s="368"/>
      <c r="I318" s="329"/>
      <c r="J318" s="329"/>
      <c r="K318" s="329"/>
      <c r="L318" s="330">
        <v>723996</v>
      </c>
      <c r="M318" s="329"/>
      <c r="N318" s="329"/>
      <c r="O318" s="329"/>
      <c r="P318" s="359"/>
      <c r="Q318" s="329"/>
    </row>
    <row r="319" spans="1:17" ht="27.6" x14ac:dyDescent="0.3">
      <c r="A319" s="376" t="s">
        <v>608</v>
      </c>
      <c r="B319" s="348" t="s">
        <v>67</v>
      </c>
      <c r="C319" s="349">
        <v>890399003</v>
      </c>
      <c r="D319" s="351" t="s">
        <v>384</v>
      </c>
      <c r="E319" s="482" t="s">
        <v>649</v>
      </c>
      <c r="F319" s="321" t="s">
        <v>649</v>
      </c>
      <c r="G319" s="321" t="s">
        <v>651</v>
      </c>
      <c r="H319" s="367" t="s">
        <v>374</v>
      </c>
      <c r="I319" s="351"/>
      <c r="J319" s="352" t="s">
        <v>655</v>
      </c>
      <c r="K319" s="351"/>
      <c r="L319" s="362">
        <v>3130628</v>
      </c>
      <c r="M319" s="361" t="s">
        <v>721</v>
      </c>
      <c r="N319" s="321" t="s">
        <v>649</v>
      </c>
      <c r="O319" s="351">
        <v>0</v>
      </c>
      <c r="P319" s="497">
        <v>0</v>
      </c>
      <c r="Q319" s="351"/>
    </row>
    <row r="320" spans="1:17" ht="15.9" customHeight="1" x14ac:dyDescent="0.3">
      <c r="A320" s="376" t="s">
        <v>608</v>
      </c>
      <c r="B320" s="483" t="s">
        <v>601</v>
      </c>
      <c r="C320" s="329"/>
      <c r="D320" s="329"/>
      <c r="E320" s="484"/>
      <c r="F320" s="329"/>
      <c r="G320" s="329"/>
      <c r="H320" s="329"/>
      <c r="I320" s="329"/>
      <c r="J320" s="329"/>
      <c r="K320" s="329"/>
      <c r="L320" s="330">
        <v>3130628</v>
      </c>
      <c r="M320" s="329"/>
      <c r="N320" s="329"/>
      <c r="O320" s="330"/>
      <c r="P320" s="332"/>
      <c r="Q320" s="329"/>
    </row>
    <row r="321" spans="1:17" ht="22.5" customHeight="1" x14ac:dyDescent="0.3">
      <c r="A321" s="344"/>
      <c r="B321" s="344" t="s">
        <v>289</v>
      </c>
      <c r="C321" s="344"/>
      <c r="D321" s="344"/>
      <c r="E321" s="485"/>
      <c r="F321" s="344"/>
      <c r="G321" s="344"/>
      <c r="H321" s="344"/>
      <c r="I321" s="344"/>
      <c r="J321" s="344"/>
      <c r="K321" s="498">
        <f>K220+K222+K224+K226+K228+K230+K232+K234+K236+K238+K240+K242+K244+K246+K248+K250+K252+K254+K256+K258+K260+K262+K264+K266+K268+K270+K272+K274+K276+K278+K280+K282+K284+K286+K288+K290+K292+K294+K296+K298+K300+K302+K304+K306+K308+K310+K312+K314+K316+K318+K320</f>
        <v>0</v>
      </c>
      <c r="L321" s="498">
        <f>L220+L222+L224+L226+L228+L230+L232+L234+L236+L238+L240+L242+L244+L246+L248+L250+L252+L254+L256+L258+L260+L262+L264+L266+L268+L270+L272+L274+L276+L278+L280+L282+L284+L286+L288+L290+L292+L294+L296+L298+L300+L302+L304+L306+L308+L310+L312+L314+L316+L318+L320</f>
        <v>1066358317</v>
      </c>
      <c r="M321" s="487"/>
      <c r="N321" s="344"/>
      <c r="O321" s="486">
        <f t="shared" ref="O321:P321" si="120">O220+O222+O224+O226+O228+O230+O232+O234+O236+O238+O240+O242+O244+O246+O248+O250+O252+O254+O256+O258+O260+O262+O264+O266+O268+O270+O272+O274+O276+O278+O280+O282+O284+O286+O288+O290+O292+O294+O296+O298+O300+O302+O304+O306+O308+O310+O312+O314+O316+O318+O320</f>
        <v>0</v>
      </c>
      <c r="P321" s="496">
        <f t="shared" si="120"/>
        <v>0</v>
      </c>
      <c r="Q321" s="344"/>
    </row>
    <row r="322" spans="1:17" ht="27" customHeight="1" x14ac:dyDescent="0.3">
      <c r="A322" s="376" t="s">
        <v>128</v>
      </c>
      <c r="B322" s="377" t="s">
        <v>293</v>
      </c>
      <c r="C322" s="378">
        <v>800197268</v>
      </c>
      <c r="D322" s="370" t="s">
        <v>346</v>
      </c>
      <c r="E322" s="482" t="s">
        <v>689</v>
      </c>
      <c r="F322" s="369" t="s">
        <v>723</v>
      </c>
      <c r="G322" s="370" t="s">
        <v>651</v>
      </c>
      <c r="H322" s="371" t="s">
        <v>510</v>
      </c>
      <c r="I322" s="372" t="s">
        <v>727</v>
      </c>
      <c r="J322" s="371" t="s">
        <v>695</v>
      </c>
      <c r="K322" s="370">
        <v>0</v>
      </c>
      <c r="L322" s="373">
        <v>560525828</v>
      </c>
      <c r="M322" s="321" t="s">
        <v>720</v>
      </c>
      <c r="N322" s="370" t="s">
        <v>649</v>
      </c>
      <c r="O322" s="324"/>
      <c r="P322" s="325">
        <f t="shared" ref="P322" si="121">O322/$Q$6</f>
        <v>0</v>
      </c>
      <c r="Q322" s="370"/>
    </row>
    <row r="323" spans="1:17" x14ac:dyDescent="0.3">
      <c r="A323" s="376" t="s">
        <v>128</v>
      </c>
      <c r="B323" s="483" t="s">
        <v>601</v>
      </c>
      <c r="C323" s="329"/>
      <c r="D323" s="329"/>
      <c r="E323" s="484"/>
      <c r="F323" s="329"/>
      <c r="G323" s="329"/>
      <c r="H323" s="329"/>
      <c r="I323" s="329"/>
      <c r="J323" s="329"/>
      <c r="K323" s="329"/>
      <c r="L323" s="330">
        <f>SUM(L322)</f>
        <v>560525828</v>
      </c>
      <c r="M323" s="329"/>
      <c r="N323" s="329"/>
      <c r="O323" s="330"/>
      <c r="P323" s="332">
        <f>SUM(P322)</f>
        <v>0</v>
      </c>
      <c r="Q323" s="329"/>
    </row>
    <row r="324" spans="1:17" ht="41.4" x14ac:dyDescent="0.3">
      <c r="A324" s="376" t="s">
        <v>128</v>
      </c>
      <c r="B324" s="377" t="s">
        <v>293</v>
      </c>
      <c r="C324" s="378">
        <v>80015028</v>
      </c>
      <c r="D324" s="370" t="s">
        <v>627</v>
      </c>
      <c r="E324" s="406" t="s">
        <v>649</v>
      </c>
      <c r="F324" s="374" t="s">
        <v>724</v>
      </c>
      <c r="G324" s="370" t="s">
        <v>651</v>
      </c>
      <c r="H324" s="371" t="s">
        <v>628</v>
      </c>
      <c r="I324" s="372" t="s">
        <v>727</v>
      </c>
      <c r="J324" s="371" t="s">
        <v>695</v>
      </c>
      <c r="K324" s="370">
        <v>0</v>
      </c>
      <c r="L324" s="373">
        <v>74464495</v>
      </c>
      <c r="M324" s="375" t="s">
        <v>722</v>
      </c>
      <c r="N324" s="370" t="s">
        <v>649</v>
      </c>
      <c r="O324" s="324"/>
      <c r="P324" s="325">
        <f t="shared" ref="P324" si="122">O324/$Q$6</f>
        <v>0</v>
      </c>
      <c r="Q324" s="370"/>
    </row>
    <row r="325" spans="1:17" x14ac:dyDescent="0.3">
      <c r="A325" s="376" t="s">
        <v>128</v>
      </c>
      <c r="B325" s="483" t="s">
        <v>601</v>
      </c>
      <c r="C325" s="329"/>
      <c r="D325" s="329"/>
      <c r="E325" s="484"/>
      <c r="F325" s="329"/>
      <c r="G325" s="329"/>
      <c r="H325" s="329"/>
      <c r="I325" s="329"/>
      <c r="J325" s="329"/>
      <c r="K325" s="329"/>
      <c r="L325" s="330">
        <f>SUM(L324)</f>
        <v>74464495</v>
      </c>
      <c r="M325" s="329"/>
      <c r="N325" s="329"/>
      <c r="O325" s="330"/>
      <c r="P325" s="332">
        <f>SUM(P324)</f>
        <v>0</v>
      </c>
      <c r="Q325" s="329"/>
    </row>
    <row r="326" spans="1:17" ht="41.4" x14ac:dyDescent="0.3">
      <c r="A326" s="376" t="s">
        <v>128</v>
      </c>
      <c r="B326" s="377" t="s">
        <v>293</v>
      </c>
      <c r="C326" s="378">
        <v>860002964</v>
      </c>
      <c r="D326" s="370" t="s">
        <v>294</v>
      </c>
      <c r="E326" s="406" t="s">
        <v>649</v>
      </c>
      <c r="F326" s="374" t="s">
        <v>725</v>
      </c>
      <c r="G326" s="370" t="s">
        <v>651</v>
      </c>
      <c r="H326" s="371">
        <v>458020355</v>
      </c>
      <c r="I326" s="372" t="s">
        <v>727</v>
      </c>
      <c r="J326" s="371" t="s">
        <v>695</v>
      </c>
      <c r="K326" s="370">
        <v>0</v>
      </c>
      <c r="L326" s="373">
        <v>31269086</v>
      </c>
      <c r="M326" s="375" t="s">
        <v>722</v>
      </c>
      <c r="N326" s="370" t="s">
        <v>649</v>
      </c>
      <c r="O326" s="324"/>
      <c r="P326" s="325">
        <f t="shared" ref="P326:P327" si="123">O326/$Q$6</f>
        <v>0</v>
      </c>
      <c r="Q326" s="370"/>
    </row>
    <row r="327" spans="1:17" ht="41.4" x14ac:dyDescent="0.3">
      <c r="A327" s="376" t="s">
        <v>128</v>
      </c>
      <c r="B327" s="377" t="s">
        <v>293</v>
      </c>
      <c r="C327" s="378">
        <v>860002964</v>
      </c>
      <c r="D327" s="370" t="s">
        <v>294</v>
      </c>
      <c r="E327" s="406" t="s">
        <v>649</v>
      </c>
      <c r="F327" s="374" t="s">
        <v>725</v>
      </c>
      <c r="G327" s="370" t="s">
        <v>651</v>
      </c>
      <c r="H327" s="371" t="s">
        <v>348</v>
      </c>
      <c r="I327" s="372" t="s">
        <v>727</v>
      </c>
      <c r="J327" s="371" t="s">
        <v>695</v>
      </c>
      <c r="K327" s="370">
        <v>0</v>
      </c>
      <c r="L327" s="373">
        <v>133492</v>
      </c>
      <c r="M327" s="375" t="s">
        <v>722</v>
      </c>
      <c r="N327" s="370" t="s">
        <v>649</v>
      </c>
      <c r="O327" s="324"/>
      <c r="P327" s="325">
        <f t="shared" si="123"/>
        <v>0</v>
      </c>
      <c r="Q327" s="370"/>
    </row>
    <row r="328" spans="1:17" x14ac:dyDescent="0.3">
      <c r="A328" s="376" t="s">
        <v>128</v>
      </c>
      <c r="B328" s="483" t="s">
        <v>601</v>
      </c>
      <c r="C328" s="329"/>
      <c r="D328" s="329"/>
      <c r="E328" s="484"/>
      <c r="F328" s="329"/>
      <c r="G328" s="329"/>
      <c r="H328" s="329"/>
      <c r="I328" s="329"/>
      <c r="J328" s="329"/>
      <c r="K328" s="329"/>
      <c r="L328" s="330">
        <f>SUM(L326:L327)</f>
        <v>31402578</v>
      </c>
      <c r="M328" s="329"/>
      <c r="N328" s="329"/>
      <c r="O328" s="330"/>
      <c r="P328" s="332">
        <f>SUM(P326:P327)</f>
        <v>0</v>
      </c>
      <c r="Q328" s="329"/>
    </row>
    <row r="329" spans="1:17" ht="27.6" x14ac:dyDescent="0.3">
      <c r="A329" s="376" t="s">
        <v>128</v>
      </c>
      <c r="B329" s="377" t="s">
        <v>293</v>
      </c>
      <c r="C329" s="378">
        <v>16654291</v>
      </c>
      <c r="D329" s="370" t="s">
        <v>354</v>
      </c>
      <c r="E329" s="406" t="s">
        <v>649</v>
      </c>
      <c r="F329" s="370" t="s">
        <v>649</v>
      </c>
      <c r="G329" s="370" t="s">
        <v>651</v>
      </c>
      <c r="H329" s="371" t="s">
        <v>605</v>
      </c>
      <c r="I329" s="372" t="s">
        <v>727</v>
      </c>
      <c r="J329" s="371" t="s">
        <v>695</v>
      </c>
      <c r="K329" s="370">
        <v>0</v>
      </c>
      <c r="L329" s="373">
        <v>145000000</v>
      </c>
      <c r="M329" s="361" t="s">
        <v>721</v>
      </c>
      <c r="N329" s="370" t="s">
        <v>649</v>
      </c>
      <c r="O329" s="324"/>
      <c r="P329" s="325">
        <f t="shared" ref="P329" si="124">O329/$Q$6</f>
        <v>0</v>
      </c>
      <c r="Q329" s="370"/>
    </row>
    <row r="330" spans="1:17" x14ac:dyDescent="0.3">
      <c r="A330" s="376" t="s">
        <v>128</v>
      </c>
      <c r="B330" s="483" t="s">
        <v>601</v>
      </c>
      <c r="C330" s="329"/>
      <c r="D330" s="329"/>
      <c r="E330" s="484"/>
      <c r="F330" s="329"/>
      <c r="G330" s="329"/>
      <c r="H330" s="329"/>
      <c r="I330" s="329"/>
      <c r="J330" s="329"/>
      <c r="K330" s="329"/>
      <c r="L330" s="330">
        <f>SUM(L329)</f>
        <v>145000000</v>
      </c>
      <c r="M330" s="329"/>
      <c r="N330" s="329"/>
      <c r="O330" s="330"/>
      <c r="P330" s="332">
        <f>SUM(P329)</f>
        <v>0</v>
      </c>
      <c r="Q330" s="329"/>
    </row>
    <row r="331" spans="1:17" ht="27.6" x14ac:dyDescent="0.3">
      <c r="A331" s="376" t="s">
        <v>128</v>
      </c>
      <c r="B331" s="377" t="s">
        <v>293</v>
      </c>
      <c r="C331" s="378">
        <v>16669546</v>
      </c>
      <c r="D331" s="370" t="s">
        <v>467</v>
      </c>
      <c r="E331" s="406" t="s">
        <v>649</v>
      </c>
      <c r="F331" s="370" t="s">
        <v>649</v>
      </c>
      <c r="G331" s="370" t="s">
        <v>651</v>
      </c>
      <c r="H331" s="371" t="s">
        <v>605</v>
      </c>
      <c r="I331" s="372" t="s">
        <v>727</v>
      </c>
      <c r="J331" s="371" t="s">
        <v>695</v>
      </c>
      <c r="K331" s="370">
        <v>0</v>
      </c>
      <c r="L331" s="373">
        <v>56000000</v>
      </c>
      <c r="M331" s="361" t="s">
        <v>721</v>
      </c>
      <c r="N331" s="370" t="s">
        <v>649</v>
      </c>
      <c r="O331" s="324"/>
      <c r="P331" s="325">
        <f t="shared" ref="P331" si="125">O331/$Q$6</f>
        <v>0</v>
      </c>
      <c r="Q331" s="370"/>
    </row>
    <row r="332" spans="1:17" x14ac:dyDescent="0.3">
      <c r="A332" s="376" t="s">
        <v>128</v>
      </c>
      <c r="B332" s="483" t="s">
        <v>601</v>
      </c>
      <c r="C332" s="329"/>
      <c r="D332" s="329"/>
      <c r="E332" s="484"/>
      <c r="F332" s="329"/>
      <c r="G332" s="329"/>
      <c r="H332" s="329"/>
      <c r="I332" s="329"/>
      <c r="J332" s="329"/>
      <c r="K332" s="329"/>
      <c r="L332" s="330">
        <f>SUM(L331)</f>
        <v>56000000</v>
      </c>
      <c r="M332" s="329"/>
      <c r="N332" s="329"/>
      <c r="O332" s="330"/>
      <c r="P332" s="332">
        <f>SUM(P331)</f>
        <v>0</v>
      </c>
      <c r="Q332" s="329"/>
    </row>
    <row r="333" spans="1:17" ht="27.6" x14ac:dyDescent="0.3">
      <c r="A333" s="376" t="s">
        <v>128</v>
      </c>
      <c r="B333" s="377" t="s">
        <v>293</v>
      </c>
      <c r="C333" s="378">
        <v>1107512144</v>
      </c>
      <c r="D333" s="370" t="s">
        <v>391</v>
      </c>
      <c r="E333" s="406" t="s">
        <v>649</v>
      </c>
      <c r="F333" s="370" t="s">
        <v>702</v>
      </c>
      <c r="G333" s="370" t="s">
        <v>651</v>
      </c>
      <c r="H333" s="371" t="s">
        <v>605</v>
      </c>
      <c r="I333" s="372" t="s">
        <v>727</v>
      </c>
      <c r="J333" s="371" t="s">
        <v>695</v>
      </c>
      <c r="K333" s="370">
        <v>0</v>
      </c>
      <c r="L333" s="373">
        <v>8000000</v>
      </c>
      <c r="M333" s="361" t="s">
        <v>721</v>
      </c>
      <c r="N333" s="370" t="s">
        <v>649</v>
      </c>
      <c r="O333" s="324"/>
      <c r="P333" s="325">
        <f t="shared" ref="P333" si="126">O333/$Q$6</f>
        <v>0</v>
      </c>
      <c r="Q333" s="370"/>
    </row>
    <row r="334" spans="1:17" x14ac:dyDescent="0.3">
      <c r="A334" s="376" t="s">
        <v>128</v>
      </c>
      <c r="B334" s="483" t="s">
        <v>601</v>
      </c>
      <c r="C334" s="329"/>
      <c r="D334" s="329"/>
      <c r="E334" s="484"/>
      <c r="F334" s="329"/>
      <c r="G334" s="329"/>
      <c r="H334" s="329"/>
      <c r="I334" s="329"/>
      <c r="J334" s="329"/>
      <c r="K334" s="329"/>
      <c r="L334" s="330">
        <f>SUM(L333)</f>
        <v>8000000</v>
      </c>
      <c r="M334" s="329"/>
      <c r="N334" s="329"/>
      <c r="O334" s="330"/>
      <c r="P334" s="332">
        <f>SUM(P333)</f>
        <v>0</v>
      </c>
      <c r="Q334" s="329"/>
    </row>
    <row r="335" spans="1:17" ht="27.6" x14ac:dyDescent="0.3">
      <c r="A335" s="376" t="s">
        <v>128</v>
      </c>
      <c r="B335" s="377" t="s">
        <v>293</v>
      </c>
      <c r="C335" s="378">
        <v>16697923</v>
      </c>
      <c r="D335" s="370" t="s">
        <v>325</v>
      </c>
      <c r="E335" s="406" t="s">
        <v>649</v>
      </c>
      <c r="F335" s="370" t="s">
        <v>702</v>
      </c>
      <c r="G335" s="370" t="s">
        <v>651</v>
      </c>
      <c r="H335" s="371" t="s">
        <v>356</v>
      </c>
      <c r="I335" s="372" t="s">
        <v>727</v>
      </c>
      <c r="J335" s="371" t="s">
        <v>695</v>
      </c>
      <c r="K335" s="370">
        <v>0</v>
      </c>
      <c r="L335" s="373">
        <v>72000000</v>
      </c>
      <c r="M335" s="361" t="s">
        <v>721</v>
      </c>
      <c r="N335" s="370" t="s">
        <v>649</v>
      </c>
      <c r="O335" s="324"/>
      <c r="P335" s="325">
        <f t="shared" ref="P335:P337" si="127">O335/$Q$6</f>
        <v>0</v>
      </c>
      <c r="Q335" s="370"/>
    </row>
    <row r="336" spans="1:17" ht="27.6" x14ac:dyDescent="0.3">
      <c r="A336" s="376" t="s">
        <v>128</v>
      </c>
      <c r="B336" s="377" t="s">
        <v>293</v>
      </c>
      <c r="C336" s="378">
        <v>16697923</v>
      </c>
      <c r="D336" s="370" t="s">
        <v>325</v>
      </c>
      <c r="E336" s="406" t="s">
        <v>649</v>
      </c>
      <c r="F336" s="370" t="s">
        <v>702</v>
      </c>
      <c r="G336" s="370" t="s">
        <v>651</v>
      </c>
      <c r="H336" s="371" t="s">
        <v>357</v>
      </c>
      <c r="I336" s="372" t="s">
        <v>727</v>
      </c>
      <c r="J336" s="371" t="s">
        <v>695</v>
      </c>
      <c r="K336" s="370">
        <v>0</v>
      </c>
      <c r="L336" s="373">
        <v>87382320</v>
      </c>
      <c r="M336" s="361" t="s">
        <v>721</v>
      </c>
      <c r="N336" s="370" t="s">
        <v>649</v>
      </c>
      <c r="O336" s="324"/>
      <c r="P336" s="325">
        <f t="shared" si="127"/>
        <v>0</v>
      </c>
      <c r="Q336" s="370"/>
    </row>
    <row r="337" spans="1:17" ht="27.6" x14ac:dyDescent="0.3">
      <c r="A337" s="376" t="s">
        <v>128</v>
      </c>
      <c r="B337" s="377" t="s">
        <v>293</v>
      </c>
      <c r="C337" s="378">
        <v>16697923</v>
      </c>
      <c r="D337" s="370" t="s">
        <v>325</v>
      </c>
      <c r="E337" s="406" t="s">
        <v>649</v>
      </c>
      <c r="F337" s="370" t="s">
        <v>702</v>
      </c>
      <c r="G337" s="370" t="s">
        <v>651</v>
      </c>
      <c r="H337" s="371" t="s">
        <v>406</v>
      </c>
      <c r="I337" s="372" t="s">
        <v>727</v>
      </c>
      <c r="J337" s="371" t="s">
        <v>695</v>
      </c>
      <c r="K337" s="370">
        <v>0</v>
      </c>
      <c r="L337" s="373">
        <v>4326140</v>
      </c>
      <c r="M337" s="361" t="s">
        <v>721</v>
      </c>
      <c r="N337" s="370" t="s">
        <v>649</v>
      </c>
      <c r="O337" s="324"/>
      <c r="P337" s="325">
        <f t="shared" si="127"/>
        <v>0</v>
      </c>
      <c r="Q337" s="370"/>
    </row>
    <row r="338" spans="1:17" x14ac:dyDescent="0.3">
      <c r="A338" s="376" t="s">
        <v>128</v>
      </c>
      <c r="B338" s="483" t="s">
        <v>601</v>
      </c>
      <c r="C338" s="329"/>
      <c r="D338" s="329"/>
      <c r="E338" s="484"/>
      <c r="F338" s="329"/>
      <c r="G338" s="329"/>
      <c r="H338" s="329"/>
      <c r="I338" s="329"/>
      <c r="J338" s="329"/>
      <c r="K338" s="329"/>
      <c r="L338" s="330">
        <f>SUM(L335:L337)</f>
        <v>163708460</v>
      </c>
      <c r="M338" s="329"/>
      <c r="N338" s="329"/>
      <c r="O338" s="330"/>
      <c r="P338" s="332">
        <f>SUM(P335:P337)</f>
        <v>0</v>
      </c>
      <c r="Q338" s="329"/>
    </row>
    <row r="339" spans="1:17" ht="27.6" x14ac:dyDescent="0.3">
      <c r="A339" s="376" t="s">
        <v>128</v>
      </c>
      <c r="B339" s="377" t="s">
        <v>293</v>
      </c>
      <c r="C339" s="378">
        <v>66958018</v>
      </c>
      <c r="D339" s="370" t="s">
        <v>405</v>
      </c>
      <c r="E339" s="406" t="s">
        <v>649</v>
      </c>
      <c r="F339" s="370" t="s">
        <v>702</v>
      </c>
      <c r="G339" s="370" t="s">
        <v>651</v>
      </c>
      <c r="H339" s="371" t="s">
        <v>406</v>
      </c>
      <c r="I339" s="372" t="s">
        <v>727</v>
      </c>
      <c r="J339" s="371" t="s">
        <v>695</v>
      </c>
      <c r="K339" s="370">
        <v>0</v>
      </c>
      <c r="L339" s="373">
        <v>3000000</v>
      </c>
      <c r="M339" s="361" t="s">
        <v>721</v>
      </c>
      <c r="N339" s="370" t="s">
        <v>649</v>
      </c>
      <c r="O339" s="324"/>
      <c r="P339" s="325">
        <f t="shared" ref="P339" si="128">O339/$Q$6</f>
        <v>0</v>
      </c>
      <c r="Q339" s="370"/>
    </row>
    <row r="340" spans="1:17" x14ac:dyDescent="0.3">
      <c r="A340" s="376" t="s">
        <v>128</v>
      </c>
      <c r="B340" s="483" t="s">
        <v>601</v>
      </c>
      <c r="C340" s="329"/>
      <c r="D340" s="329"/>
      <c r="E340" s="484"/>
      <c r="F340" s="329"/>
      <c r="G340" s="329"/>
      <c r="H340" s="329"/>
      <c r="I340" s="329"/>
      <c r="J340" s="329"/>
      <c r="K340" s="329"/>
      <c r="L340" s="330">
        <f>SUM(L339)</f>
        <v>3000000</v>
      </c>
      <c r="M340" s="329"/>
      <c r="N340" s="329"/>
      <c r="O340" s="330"/>
      <c r="P340" s="332">
        <f>SUM(P339)</f>
        <v>0</v>
      </c>
      <c r="Q340" s="329"/>
    </row>
    <row r="341" spans="1:17" ht="27.6" x14ac:dyDescent="0.3">
      <c r="A341" s="376" t="s">
        <v>128</v>
      </c>
      <c r="B341" s="377" t="s">
        <v>293</v>
      </c>
      <c r="C341" s="378">
        <v>66810769</v>
      </c>
      <c r="D341" s="370" t="s">
        <v>407</v>
      </c>
      <c r="E341" s="406" t="s">
        <v>649</v>
      </c>
      <c r="F341" s="370" t="s">
        <v>702</v>
      </c>
      <c r="G341" s="370" t="s">
        <v>651</v>
      </c>
      <c r="H341" s="371" t="s">
        <v>406</v>
      </c>
      <c r="I341" s="372" t="s">
        <v>727</v>
      </c>
      <c r="J341" s="371" t="s">
        <v>695</v>
      </c>
      <c r="K341" s="370">
        <v>0</v>
      </c>
      <c r="L341" s="373">
        <v>3600000</v>
      </c>
      <c r="M341" s="361" t="s">
        <v>721</v>
      </c>
      <c r="N341" s="370" t="s">
        <v>649</v>
      </c>
      <c r="O341" s="324"/>
      <c r="P341" s="325">
        <f t="shared" ref="P341" si="129">O341/$Q$6</f>
        <v>0</v>
      </c>
      <c r="Q341" s="370"/>
    </row>
    <row r="342" spans="1:17" x14ac:dyDescent="0.3">
      <c r="A342" s="376" t="s">
        <v>128</v>
      </c>
      <c r="B342" s="483" t="s">
        <v>601</v>
      </c>
      <c r="C342" s="329"/>
      <c r="D342" s="329"/>
      <c r="E342" s="484"/>
      <c r="F342" s="329"/>
      <c r="G342" s="329"/>
      <c r="H342" s="329"/>
      <c r="I342" s="329"/>
      <c r="J342" s="329"/>
      <c r="K342" s="329"/>
      <c r="L342" s="330">
        <f>SUM(L341)</f>
        <v>3600000</v>
      </c>
      <c r="M342" s="329"/>
      <c r="N342" s="329"/>
      <c r="O342" s="330"/>
      <c r="P342" s="332">
        <f>SUM(P341)</f>
        <v>0</v>
      </c>
      <c r="Q342" s="329"/>
    </row>
    <row r="343" spans="1:17" ht="18.75" customHeight="1" x14ac:dyDescent="0.3">
      <c r="A343" s="379"/>
      <c r="B343" s="380" t="s">
        <v>290</v>
      </c>
      <c r="C343" s="379"/>
      <c r="D343" s="380"/>
      <c r="E343" s="499"/>
      <c r="F343" s="380"/>
      <c r="G343" s="380"/>
      <c r="H343" s="381"/>
      <c r="I343" s="380"/>
      <c r="J343" s="381"/>
      <c r="K343" s="380"/>
      <c r="L343" s="432">
        <f>L323+L325+L328+L330+L332+L334+L338+L340+L342</f>
        <v>1045701361</v>
      </c>
      <c r="M343" s="500"/>
      <c r="N343" s="380"/>
      <c r="O343" s="432">
        <f>O323+O325+O328+O330+O332+O334+O338+O340+O342</f>
        <v>0</v>
      </c>
      <c r="P343" s="501">
        <f>P323+P325+P328+P330+P332+P334+P338+P340+P342</f>
        <v>0</v>
      </c>
      <c r="Q343" s="380"/>
    </row>
    <row r="344" spans="1:17" x14ac:dyDescent="0.3">
      <c r="A344" s="272" t="s">
        <v>666</v>
      </c>
      <c r="B344" s="382"/>
      <c r="C344" s="272"/>
      <c r="D344" s="272"/>
      <c r="E344" s="407"/>
      <c r="F344" s="272"/>
      <c r="G344" s="272"/>
      <c r="H344" s="272"/>
      <c r="I344" s="272"/>
      <c r="J344" s="272"/>
      <c r="K344" s="272"/>
      <c r="L344" s="285">
        <f>L130+L213+L218+L321+L343</f>
        <v>18616443529.68</v>
      </c>
      <c r="M344" s="300"/>
      <c r="N344" s="272"/>
      <c r="O344" s="285">
        <f>O130+O213+O218+O321+O343</f>
        <v>9227583244</v>
      </c>
      <c r="P344" s="476">
        <f>P130+P213+P218+P321+P343</f>
        <v>0.85502007067729058</v>
      </c>
      <c r="Q344" s="272"/>
    </row>
    <row r="345" spans="1:17" x14ac:dyDescent="0.3">
      <c r="A345" s="283" t="s">
        <v>729</v>
      </c>
      <c r="B345" s="383"/>
      <c r="C345" s="283"/>
      <c r="D345" s="283"/>
      <c r="E345" s="408"/>
      <c r="F345" s="283"/>
      <c r="G345" s="283"/>
      <c r="H345" s="283"/>
      <c r="I345" s="283"/>
      <c r="J345" s="283"/>
      <c r="K345" s="283"/>
      <c r="L345" s="284">
        <f>L344+L77</f>
        <v>20181101965.68</v>
      </c>
      <c r="M345" s="301"/>
      <c r="N345" s="283"/>
      <c r="O345" s="295">
        <f>O344+O77</f>
        <v>10792241680</v>
      </c>
      <c r="P345" s="511">
        <f>P344+P77</f>
        <v>1</v>
      </c>
      <c r="Q345" s="283"/>
    </row>
    <row r="346" spans="1:17" ht="15" customHeight="1" x14ac:dyDescent="0.3">
      <c r="D346" s="385"/>
      <c r="E346" s="409"/>
      <c r="F346" s="385"/>
      <c r="G346" s="385"/>
      <c r="I346" s="385"/>
      <c r="K346" s="385"/>
      <c r="M346" s="387"/>
      <c r="N346" s="385"/>
      <c r="O346" s="386">
        <f>O345-Q6</f>
        <v>0</v>
      </c>
      <c r="Q346" s="389"/>
    </row>
    <row r="347" spans="1:17" ht="15" customHeight="1" x14ac:dyDescent="0.3">
      <c r="A347" s="502" t="s">
        <v>712</v>
      </c>
      <c r="B347" s="390"/>
      <c r="C347" s="391"/>
      <c r="D347" s="392"/>
      <c r="E347" s="409"/>
      <c r="F347" s="385"/>
      <c r="G347" s="385"/>
      <c r="I347" s="385"/>
      <c r="K347" s="385"/>
      <c r="M347" s="387"/>
      <c r="N347" s="385"/>
      <c r="P347" s="389"/>
      <c r="Q347" s="385"/>
    </row>
    <row r="348" spans="1:17" ht="27.6" x14ac:dyDescent="0.3">
      <c r="A348" s="270" t="s">
        <v>648</v>
      </c>
      <c r="B348" s="270" t="s">
        <v>292</v>
      </c>
      <c r="C348" s="270" t="s">
        <v>1</v>
      </c>
      <c r="D348" s="270" t="s">
        <v>0</v>
      </c>
      <c r="E348" s="397" t="s">
        <v>690</v>
      </c>
      <c r="F348" s="270" t="s">
        <v>639</v>
      </c>
      <c r="G348" s="270" t="s">
        <v>640</v>
      </c>
      <c r="H348" s="270" t="s">
        <v>641</v>
      </c>
      <c r="I348" s="270" t="s">
        <v>642</v>
      </c>
      <c r="J348" s="270" t="s">
        <v>643</v>
      </c>
      <c r="K348" s="270" t="s">
        <v>632</v>
      </c>
      <c r="L348" s="275" t="s">
        <v>644</v>
      </c>
      <c r="M348" s="270" t="s">
        <v>645</v>
      </c>
      <c r="N348" s="270" t="s">
        <v>646</v>
      </c>
      <c r="O348" s="270" t="s">
        <v>663</v>
      </c>
      <c r="P348" s="291" t="s">
        <v>662</v>
      </c>
      <c r="Q348" s="270" t="s">
        <v>647</v>
      </c>
    </row>
    <row r="349" spans="1:17" s="474" customFormat="1" ht="30" customHeight="1" x14ac:dyDescent="0.3">
      <c r="A349" s="317" t="s">
        <v>636</v>
      </c>
      <c r="B349" s="377" t="s">
        <v>715</v>
      </c>
      <c r="C349" s="349">
        <v>1115076254</v>
      </c>
      <c r="D349" s="393" t="s">
        <v>707</v>
      </c>
      <c r="E349" s="393" t="s">
        <v>713</v>
      </c>
      <c r="F349" s="350" t="s">
        <v>726</v>
      </c>
      <c r="G349" s="370" t="s">
        <v>651</v>
      </c>
      <c r="H349" s="520" t="s">
        <v>717</v>
      </c>
      <c r="I349" s="518" t="s">
        <v>378</v>
      </c>
      <c r="J349" s="322" t="s">
        <v>714</v>
      </c>
      <c r="K349" s="352" t="s">
        <v>716</v>
      </c>
      <c r="L349" s="524">
        <v>384306544</v>
      </c>
      <c r="M349" s="361" t="s">
        <v>721</v>
      </c>
      <c r="N349" s="378" t="s">
        <v>649</v>
      </c>
      <c r="O349" s="521" t="s">
        <v>731</v>
      </c>
      <c r="P349" s="522" t="s">
        <v>731</v>
      </c>
      <c r="Q349" s="378"/>
    </row>
    <row r="350" spans="1:17" s="474" customFormat="1" ht="38.4" customHeight="1" x14ac:dyDescent="0.3">
      <c r="A350" s="317" t="s">
        <v>636</v>
      </c>
      <c r="B350" s="377" t="s">
        <v>715</v>
      </c>
      <c r="C350" s="349">
        <v>14931751</v>
      </c>
      <c r="D350" s="393" t="s">
        <v>827</v>
      </c>
      <c r="E350" s="393" t="s">
        <v>713</v>
      </c>
      <c r="F350" s="350" t="s">
        <v>726</v>
      </c>
      <c r="G350" s="370" t="s">
        <v>651</v>
      </c>
      <c r="H350" s="520" t="s">
        <v>717</v>
      </c>
      <c r="I350" s="519" t="s">
        <v>466</v>
      </c>
      <c r="J350" s="322" t="s">
        <v>714</v>
      </c>
      <c r="K350" s="352" t="s">
        <v>716</v>
      </c>
      <c r="L350" s="524">
        <v>407609033</v>
      </c>
      <c r="M350" s="361" t="s">
        <v>721</v>
      </c>
      <c r="N350" s="378" t="s">
        <v>649</v>
      </c>
      <c r="O350" s="521" t="s">
        <v>731</v>
      </c>
      <c r="P350" s="522" t="s">
        <v>731</v>
      </c>
      <c r="Q350" s="378"/>
    </row>
    <row r="351" spans="1:17" s="474" customFormat="1" ht="42" customHeight="1" x14ac:dyDescent="0.3">
      <c r="A351" s="317" t="s">
        <v>636</v>
      </c>
      <c r="B351" s="377" t="s">
        <v>715</v>
      </c>
      <c r="C351" s="349">
        <v>14931751</v>
      </c>
      <c r="D351" s="393" t="s">
        <v>828</v>
      </c>
      <c r="E351" s="393" t="s">
        <v>713</v>
      </c>
      <c r="F351" s="350" t="s">
        <v>726</v>
      </c>
      <c r="G351" s="370" t="s">
        <v>651</v>
      </c>
      <c r="H351" s="520" t="s">
        <v>717</v>
      </c>
      <c r="I351" s="518" t="s">
        <v>464</v>
      </c>
      <c r="J351" s="322" t="s">
        <v>714</v>
      </c>
      <c r="K351" s="352" t="s">
        <v>716</v>
      </c>
      <c r="L351" s="524">
        <v>277780880</v>
      </c>
      <c r="M351" s="361" t="s">
        <v>721</v>
      </c>
      <c r="N351" s="378" t="s">
        <v>649</v>
      </c>
      <c r="O351" s="521" t="s">
        <v>731</v>
      </c>
      <c r="P351" s="522" t="s">
        <v>731</v>
      </c>
      <c r="Q351" s="378"/>
    </row>
    <row r="352" spans="1:17" s="474" customFormat="1" ht="27.6" x14ac:dyDescent="0.3">
      <c r="A352" s="317" t="s">
        <v>636</v>
      </c>
      <c r="B352" s="377" t="s">
        <v>715</v>
      </c>
      <c r="C352" s="349">
        <v>1113517213</v>
      </c>
      <c r="D352" s="393" t="s">
        <v>708</v>
      </c>
      <c r="E352" s="393" t="s">
        <v>713</v>
      </c>
      <c r="F352" s="350" t="s">
        <v>726</v>
      </c>
      <c r="G352" s="370" t="s">
        <v>651</v>
      </c>
      <c r="H352" s="520" t="s">
        <v>717</v>
      </c>
      <c r="I352" s="518" t="s">
        <v>439</v>
      </c>
      <c r="J352" s="322" t="s">
        <v>714</v>
      </c>
      <c r="K352" s="352" t="s">
        <v>716</v>
      </c>
      <c r="L352" s="524">
        <v>400951175</v>
      </c>
      <c r="M352" s="361" t="s">
        <v>721</v>
      </c>
      <c r="N352" s="378" t="s">
        <v>649</v>
      </c>
      <c r="O352" s="521" t="s">
        <v>731</v>
      </c>
      <c r="P352" s="522" t="s">
        <v>731</v>
      </c>
      <c r="Q352" s="378"/>
    </row>
    <row r="353" spans="1:17" s="474" customFormat="1" ht="27.6" x14ac:dyDescent="0.3">
      <c r="A353" s="317" t="s">
        <v>636</v>
      </c>
      <c r="B353" s="377" t="s">
        <v>715</v>
      </c>
      <c r="C353" s="349">
        <v>94486177</v>
      </c>
      <c r="D353" s="393" t="s">
        <v>709</v>
      </c>
      <c r="E353" s="393" t="s">
        <v>713</v>
      </c>
      <c r="F353" s="350" t="s">
        <v>726</v>
      </c>
      <c r="G353" s="370" t="s">
        <v>651</v>
      </c>
      <c r="H353" s="520" t="s">
        <v>717</v>
      </c>
      <c r="I353" s="518" t="s">
        <v>413</v>
      </c>
      <c r="J353" s="322" t="s">
        <v>714</v>
      </c>
      <c r="K353" s="352" t="s">
        <v>716</v>
      </c>
      <c r="L353" s="524">
        <v>277780880</v>
      </c>
      <c r="M353" s="361" t="s">
        <v>721</v>
      </c>
      <c r="N353" s="378" t="s">
        <v>649</v>
      </c>
      <c r="O353" s="521" t="s">
        <v>731</v>
      </c>
      <c r="P353" s="522" t="s">
        <v>731</v>
      </c>
      <c r="Q353" s="378"/>
    </row>
    <row r="354" spans="1:17" s="474" customFormat="1" ht="60" x14ac:dyDescent="0.3">
      <c r="A354" s="317" t="s">
        <v>636</v>
      </c>
      <c r="B354" s="377" t="s">
        <v>715</v>
      </c>
      <c r="C354" s="523" t="s">
        <v>829</v>
      </c>
      <c r="D354" s="393" t="s">
        <v>830</v>
      </c>
      <c r="E354" s="393" t="s">
        <v>713</v>
      </c>
      <c r="F354" s="350" t="s">
        <v>726</v>
      </c>
      <c r="G354" s="370" t="s">
        <v>651</v>
      </c>
      <c r="H354" s="520" t="s">
        <v>717</v>
      </c>
      <c r="I354" s="518" t="s">
        <v>351</v>
      </c>
      <c r="J354" s="322" t="s">
        <v>714</v>
      </c>
      <c r="K354" s="352" t="s">
        <v>716</v>
      </c>
      <c r="L354" s="524">
        <v>264465172</v>
      </c>
      <c r="M354" s="361" t="s">
        <v>721</v>
      </c>
      <c r="N354" s="378" t="s">
        <v>649</v>
      </c>
      <c r="O354" s="521" t="s">
        <v>731</v>
      </c>
      <c r="P354" s="522" t="s">
        <v>731</v>
      </c>
      <c r="Q354" s="378"/>
    </row>
    <row r="355" spans="1:17" s="474" customFormat="1" ht="27.6" x14ac:dyDescent="0.3">
      <c r="A355" s="317" t="s">
        <v>636</v>
      </c>
      <c r="B355" s="377" t="s">
        <v>715</v>
      </c>
      <c r="C355" s="349">
        <v>66960375</v>
      </c>
      <c r="D355" s="393" t="s">
        <v>710</v>
      </c>
      <c r="E355" s="393" t="s">
        <v>713</v>
      </c>
      <c r="F355" s="350" t="s">
        <v>726</v>
      </c>
      <c r="G355" s="370" t="s">
        <v>651</v>
      </c>
      <c r="H355" s="520" t="s">
        <v>717</v>
      </c>
      <c r="I355" s="518" t="s">
        <v>414</v>
      </c>
      <c r="J355" s="322" t="s">
        <v>714</v>
      </c>
      <c r="K355" s="352" t="s">
        <v>716</v>
      </c>
      <c r="L355" s="524">
        <v>244491610</v>
      </c>
      <c r="M355" s="361" t="s">
        <v>721</v>
      </c>
      <c r="N355" s="378" t="s">
        <v>649</v>
      </c>
      <c r="O355" s="521" t="s">
        <v>731</v>
      </c>
      <c r="P355" s="522" t="s">
        <v>731</v>
      </c>
      <c r="Q355" s="378"/>
    </row>
    <row r="356" spans="1:17" s="474" customFormat="1" ht="27.6" x14ac:dyDescent="0.3">
      <c r="A356" s="317" t="s">
        <v>636</v>
      </c>
      <c r="B356" s="377" t="s">
        <v>715</v>
      </c>
      <c r="C356" s="349">
        <v>31235411</v>
      </c>
      <c r="D356" s="393" t="s">
        <v>711</v>
      </c>
      <c r="E356" s="393" t="s">
        <v>713</v>
      </c>
      <c r="F356" s="350" t="s">
        <v>726</v>
      </c>
      <c r="G356" s="370" t="s">
        <v>651</v>
      </c>
      <c r="H356" s="520" t="s">
        <v>717</v>
      </c>
      <c r="I356" s="518" t="s">
        <v>423</v>
      </c>
      <c r="J356" s="322" t="s">
        <v>714</v>
      </c>
      <c r="K356" s="352" t="s">
        <v>716</v>
      </c>
      <c r="L356" s="524">
        <v>384306544</v>
      </c>
      <c r="M356" s="361" t="s">
        <v>721</v>
      </c>
      <c r="N356" s="378" t="s">
        <v>649</v>
      </c>
      <c r="O356" s="521" t="s">
        <v>731</v>
      </c>
      <c r="P356" s="522" t="s">
        <v>731</v>
      </c>
      <c r="Q356" s="378"/>
    </row>
    <row r="357" spans="1:17" s="474" customFormat="1" ht="36" x14ac:dyDescent="0.3">
      <c r="A357" s="376" t="s">
        <v>636</v>
      </c>
      <c r="B357" s="377" t="s">
        <v>715</v>
      </c>
      <c r="C357" s="523" t="s">
        <v>832</v>
      </c>
      <c r="D357" s="393" t="s">
        <v>831</v>
      </c>
      <c r="E357" s="393" t="s">
        <v>713</v>
      </c>
      <c r="F357" s="350" t="s">
        <v>726</v>
      </c>
      <c r="G357" s="370" t="s">
        <v>651</v>
      </c>
      <c r="H357" s="520" t="s">
        <v>717</v>
      </c>
      <c r="I357" s="518" t="s">
        <v>423</v>
      </c>
      <c r="J357" s="322" t="s">
        <v>714</v>
      </c>
      <c r="K357" s="352" t="s">
        <v>716</v>
      </c>
      <c r="L357" s="524">
        <v>221189121</v>
      </c>
      <c r="M357" s="361" t="s">
        <v>721</v>
      </c>
      <c r="N357" s="378" t="s">
        <v>649</v>
      </c>
      <c r="O357" s="521" t="s">
        <v>731</v>
      </c>
      <c r="P357" s="522" t="s">
        <v>731</v>
      </c>
      <c r="Q357" s="378"/>
    </row>
    <row r="358" spans="1:17" ht="27" customHeight="1" x14ac:dyDescent="0.3">
      <c r="A358" s="328"/>
      <c r="B358" s="327" t="s">
        <v>601</v>
      </c>
      <c r="C358" s="328"/>
      <c r="D358" s="328"/>
      <c r="E358" s="401"/>
      <c r="F358" s="328"/>
      <c r="G358" s="329"/>
      <c r="H358" s="329"/>
      <c r="I358" s="329"/>
      <c r="J358" s="329"/>
      <c r="K358" s="330"/>
      <c r="L358" s="330">
        <f>SUM(L349:L357)</f>
        <v>2862880959</v>
      </c>
      <c r="M358" s="329"/>
      <c r="N358" s="329"/>
      <c r="O358" s="330"/>
      <c r="P358" s="332"/>
      <c r="Q358" s="329"/>
    </row>
    <row r="360" spans="1:17" x14ac:dyDescent="0.3">
      <c r="A360" s="502" t="s">
        <v>739</v>
      </c>
      <c r="B360" s="390"/>
      <c r="C360" s="391"/>
      <c r="D360" s="392"/>
      <c r="E360" s="409"/>
      <c r="F360" s="385"/>
      <c r="G360" s="385"/>
      <c r="I360" s="385"/>
      <c r="K360" s="385"/>
      <c r="M360" s="387"/>
      <c r="N360" s="385"/>
      <c r="P360" s="389"/>
      <c r="Q360" s="385"/>
    </row>
    <row r="361" spans="1:17" ht="27.6" x14ac:dyDescent="0.3">
      <c r="A361" s="279" t="s">
        <v>648</v>
      </c>
      <c r="B361" s="279" t="s">
        <v>292</v>
      </c>
      <c r="C361" s="279" t="s">
        <v>1</v>
      </c>
      <c r="D361" s="279" t="s">
        <v>0</v>
      </c>
      <c r="E361" s="410" t="s">
        <v>690</v>
      </c>
      <c r="F361" s="279" t="s">
        <v>639</v>
      </c>
      <c r="G361" s="279" t="s">
        <v>640</v>
      </c>
      <c r="H361" s="279" t="s">
        <v>641</v>
      </c>
      <c r="I361" s="279" t="s">
        <v>642</v>
      </c>
      <c r="J361" s="279" t="s">
        <v>643</v>
      </c>
      <c r="K361" s="279" t="s">
        <v>632</v>
      </c>
      <c r="L361" s="286" t="s">
        <v>733</v>
      </c>
      <c r="M361" s="279" t="s">
        <v>645</v>
      </c>
      <c r="N361" s="270" t="s">
        <v>646</v>
      </c>
      <c r="O361" s="270" t="s">
        <v>663</v>
      </c>
      <c r="P361" s="291" t="s">
        <v>662</v>
      </c>
      <c r="Q361" s="279" t="s">
        <v>647</v>
      </c>
    </row>
    <row r="362" spans="1:17" ht="108" customHeight="1" x14ac:dyDescent="0.3">
      <c r="A362" s="416" t="s">
        <v>730</v>
      </c>
      <c r="B362" s="416" t="s">
        <v>741</v>
      </c>
      <c r="C362" s="418">
        <v>890905211</v>
      </c>
      <c r="D362" s="337" t="s">
        <v>742</v>
      </c>
      <c r="E362" s="419" t="s">
        <v>743</v>
      </c>
      <c r="F362" s="337" t="s">
        <v>744</v>
      </c>
      <c r="G362" s="417" t="s">
        <v>651</v>
      </c>
      <c r="H362" s="337" t="s">
        <v>740</v>
      </c>
      <c r="I362" s="417" t="s">
        <v>649</v>
      </c>
      <c r="J362" s="420" t="s">
        <v>702</v>
      </c>
      <c r="K362" s="417" t="s">
        <v>702</v>
      </c>
      <c r="L362" s="421">
        <v>46599752</v>
      </c>
      <c r="M362" s="422" t="s">
        <v>745</v>
      </c>
      <c r="N362" s="417" t="s">
        <v>702</v>
      </c>
      <c r="O362" s="417" t="s">
        <v>731</v>
      </c>
      <c r="P362" s="423" t="s">
        <v>731</v>
      </c>
      <c r="Q362" s="426" t="s">
        <v>746</v>
      </c>
    </row>
    <row r="363" spans="1:17" ht="61.2" x14ac:dyDescent="0.3">
      <c r="A363" s="416" t="s">
        <v>730</v>
      </c>
      <c r="B363" s="416" t="s">
        <v>693</v>
      </c>
      <c r="C363" s="424">
        <v>63332868</v>
      </c>
      <c r="D363" s="337" t="s">
        <v>732</v>
      </c>
      <c r="E363" s="425" t="s">
        <v>649</v>
      </c>
      <c r="F363" s="417" t="s">
        <v>649</v>
      </c>
      <c r="G363" s="417" t="s">
        <v>651</v>
      </c>
      <c r="H363" s="337" t="s">
        <v>740</v>
      </c>
      <c r="I363" s="417" t="s">
        <v>649</v>
      </c>
      <c r="J363" s="420" t="s">
        <v>702</v>
      </c>
      <c r="K363" s="417" t="s">
        <v>702</v>
      </c>
      <c r="L363" s="421">
        <v>66000000</v>
      </c>
      <c r="M363" s="422" t="s">
        <v>721</v>
      </c>
      <c r="N363" s="417" t="s">
        <v>734</v>
      </c>
      <c r="O363" s="417" t="s">
        <v>731</v>
      </c>
      <c r="P363" s="423" t="s">
        <v>731</v>
      </c>
      <c r="Q363" s="426" t="s">
        <v>747</v>
      </c>
    </row>
    <row r="364" spans="1:17" ht="51" x14ac:dyDescent="0.3">
      <c r="A364" s="416" t="s">
        <v>730</v>
      </c>
      <c r="B364" s="416" t="s">
        <v>693</v>
      </c>
      <c r="C364" s="424" t="s">
        <v>649</v>
      </c>
      <c r="D364" s="337" t="s">
        <v>737</v>
      </c>
      <c r="E364" s="425" t="s">
        <v>649</v>
      </c>
      <c r="F364" s="417" t="s">
        <v>649</v>
      </c>
      <c r="G364" s="417" t="s">
        <v>651</v>
      </c>
      <c r="H364" s="420" t="s">
        <v>649</v>
      </c>
      <c r="I364" s="337" t="s">
        <v>735</v>
      </c>
      <c r="J364" s="420" t="s">
        <v>702</v>
      </c>
      <c r="K364" s="417" t="s">
        <v>702</v>
      </c>
      <c r="L364" s="427" t="s">
        <v>736</v>
      </c>
      <c r="M364" s="422" t="s">
        <v>721</v>
      </c>
      <c r="N364" s="417" t="s">
        <v>734</v>
      </c>
      <c r="O364" s="417" t="s">
        <v>731</v>
      </c>
      <c r="P364" s="423" t="s">
        <v>731</v>
      </c>
      <c r="Q364" s="426" t="s">
        <v>748</v>
      </c>
    </row>
    <row r="365" spans="1:17" ht="51" x14ac:dyDescent="0.3">
      <c r="A365" s="416" t="s">
        <v>730</v>
      </c>
      <c r="B365" s="416" t="s">
        <v>693</v>
      </c>
      <c r="C365" s="424" t="s">
        <v>649</v>
      </c>
      <c r="D365" s="337" t="s">
        <v>737</v>
      </c>
      <c r="E365" s="425" t="s">
        <v>649</v>
      </c>
      <c r="F365" s="417" t="s">
        <v>649</v>
      </c>
      <c r="G365" s="417" t="s">
        <v>651</v>
      </c>
      <c r="H365" s="420" t="s">
        <v>649</v>
      </c>
      <c r="I365" s="337" t="s">
        <v>738</v>
      </c>
      <c r="J365" s="420" t="s">
        <v>702</v>
      </c>
      <c r="K365" s="417" t="s">
        <v>702</v>
      </c>
      <c r="L365" s="427" t="s">
        <v>736</v>
      </c>
      <c r="M365" s="422" t="s">
        <v>721</v>
      </c>
      <c r="N365" s="417" t="s">
        <v>734</v>
      </c>
      <c r="O365" s="417" t="s">
        <v>731</v>
      </c>
      <c r="P365" s="423" t="s">
        <v>731</v>
      </c>
      <c r="Q365" s="426" t="s">
        <v>749</v>
      </c>
    </row>
    <row r="366" spans="1:17" ht="61.2" x14ac:dyDescent="0.3">
      <c r="A366" s="416" t="s">
        <v>730</v>
      </c>
      <c r="B366" s="416" t="s">
        <v>693</v>
      </c>
      <c r="C366" s="424">
        <v>10183476</v>
      </c>
      <c r="D366" s="337" t="s">
        <v>762</v>
      </c>
      <c r="E366" s="425" t="s">
        <v>649</v>
      </c>
      <c r="F366" s="417" t="s">
        <v>649</v>
      </c>
      <c r="G366" s="417" t="s">
        <v>651</v>
      </c>
      <c r="H366" s="420" t="s">
        <v>649</v>
      </c>
      <c r="I366" s="337" t="s">
        <v>763</v>
      </c>
      <c r="J366" s="420" t="s">
        <v>702</v>
      </c>
      <c r="K366" s="417" t="s">
        <v>702</v>
      </c>
      <c r="L366" s="427">
        <v>1010120000</v>
      </c>
      <c r="M366" s="422" t="s">
        <v>721</v>
      </c>
      <c r="N366" s="417" t="s">
        <v>734</v>
      </c>
      <c r="O366" s="417" t="s">
        <v>731</v>
      </c>
      <c r="P366" s="423" t="s">
        <v>731</v>
      </c>
      <c r="Q366" s="426" t="s">
        <v>764</v>
      </c>
    </row>
    <row r="367" spans="1:17" ht="27" customHeight="1" x14ac:dyDescent="0.3">
      <c r="A367" s="376" t="s">
        <v>771</v>
      </c>
      <c r="B367" s="327" t="s">
        <v>601</v>
      </c>
      <c r="C367" s="328"/>
      <c r="D367" s="328"/>
      <c r="E367" s="401"/>
      <c r="F367" s="328"/>
      <c r="G367" s="329"/>
      <c r="H367" s="329"/>
      <c r="I367" s="329"/>
      <c r="J367" s="329"/>
      <c r="K367" s="330"/>
      <c r="L367" s="330">
        <f>SUM(L362:L366)</f>
        <v>1122719752</v>
      </c>
      <c r="M367" s="329"/>
      <c r="N367" s="329"/>
      <c r="O367" s="330"/>
      <c r="P367" s="332"/>
      <c r="Q367" s="329"/>
    </row>
    <row r="369" spans="1:17" x14ac:dyDescent="0.3">
      <c r="A369" s="502" t="s">
        <v>754</v>
      </c>
      <c r="B369" s="390"/>
      <c r="C369" s="391"/>
      <c r="D369" s="392"/>
      <c r="E369" s="405"/>
      <c r="F369" s="288"/>
      <c r="G369" s="288"/>
      <c r="H369" s="288"/>
      <c r="I369" s="289"/>
      <c r="J369" s="288"/>
      <c r="K369" s="289"/>
      <c r="L369" s="289"/>
      <c r="M369" s="299"/>
      <c r="N369" s="288"/>
      <c r="O369" s="289"/>
      <c r="P369" s="290"/>
      <c r="Q369" s="302"/>
    </row>
    <row r="370" spans="1:17" ht="27.6" x14ac:dyDescent="0.3">
      <c r="A370" s="270" t="s">
        <v>648</v>
      </c>
      <c r="B370" s="270" t="s">
        <v>292</v>
      </c>
      <c r="C370" s="270" t="s">
        <v>1</v>
      </c>
      <c r="D370" s="270" t="s">
        <v>0</v>
      </c>
      <c r="E370" s="397"/>
      <c r="F370" s="270" t="s">
        <v>639</v>
      </c>
      <c r="G370" s="270" t="s">
        <v>640</v>
      </c>
      <c r="H370" s="277" t="s">
        <v>641</v>
      </c>
      <c r="I370" s="279" t="s">
        <v>642</v>
      </c>
      <c r="J370" s="278" t="s">
        <v>643</v>
      </c>
      <c r="K370" s="270" t="s">
        <v>632</v>
      </c>
      <c r="L370" s="275" t="s">
        <v>644</v>
      </c>
      <c r="M370" s="270" t="s">
        <v>645</v>
      </c>
      <c r="N370" s="270" t="s">
        <v>646</v>
      </c>
      <c r="O370" s="281" t="s">
        <v>663</v>
      </c>
      <c r="P370" s="291" t="s">
        <v>662</v>
      </c>
      <c r="Q370" s="270" t="s">
        <v>647</v>
      </c>
    </row>
    <row r="371" spans="1:17" ht="41.4" x14ac:dyDescent="0.3">
      <c r="A371" s="335" t="s">
        <v>127</v>
      </c>
      <c r="B371" s="336" t="s">
        <v>315</v>
      </c>
      <c r="C371" s="428" t="s">
        <v>668</v>
      </c>
      <c r="D371" s="338" t="s">
        <v>667</v>
      </c>
      <c r="E371" s="339" t="s">
        <v>676</v>
      </c>
      <c r="F371" s="338" t="s">
        <v>671</v>
      </c>
      <c r="G371" s="340" t="s">
        <v>651</v>
      </c>
      <c r="H371" s="341" t="s">
        <v>669</v>
      </c>
      <c r="I371" s="341" t="s">
        <v>670</v>
      </c>
      <c r="J371" s="341" t="s">
        <v>649</v>
      </c>
      <c r="K371" s="342">
        <v>5674750</v>
      </c>
      <c r="L371" s="342">
        <v>3169948</v>
      </c>
      <c r="M371" s="340" t="s">
        <v>720</v>
      </c>
      <c r="N371" s="340" t="s">
        <v>649</v>
      </c>
      <c r="O371" s="429">
        <f>L371</f>
        <v>3169948</v>
      </c>
      <c r="P371" s="430">
        <f>O371/$Q$6</f>
        <v>2.9372470465283351E-4</v>
      </c>
      <c r="Q371" s="340" t="s">
        <v>755</v>
      </c>
    </row>
    <row r="372" spans="1:17" ht="27" customHeight="1" x14ac:dyDescent="0.3">
      <c r="A372" s="376" t="s">
        <v>771</v>
      </c>
      <c r="B372" s="327" t="s">
        <v>601</v>
      </c>
      <c r="C372" s="328"/>
      <c r="D372" s="328"/>
      <c r="E372" s="401"/>
      <c r="F372" s="328"/>
      <c r="G372" s="329"/>
      <c r="H372" s="329"/>
      <c r="I372" s="329"/>
      <c r="J372" s="329"/>
      <c r="K372" s="330">
        <f>K371</f>
        <v>5674750</v>
      </c>
      <c r="L372" s="330">
        <f>L371</f>
        <v>3169948</v>
      </c>
      <c r="M372" s="329"/>
      <c r="N372" s="329"/>
      <c r="O372" s="330">
        <f t="shared" ref="O372:P372" si="130">O371</f>
        <v>3169948</v>
      </c>
      <c r="P372" s="332">
        <f t="shared" si="130"/>
        <v>2.9372470465283351E-4</v>
      </c>
      <c r="Q372" s="329"/>
    </row>
  </sheetData>
  <autoFilter ref="A1:R77" xr:uid="{00000000-0009-0000-0000-000004000000}"/>
  <phoneticPr fontId="27" type="noConversion"/>
  <printOptions horizontalCentered="1"/>
  <pageMargins left="0.23622047244094491" right="0.23622047244094491" top="0.74803149606299213" bottom="0.74803149606299213" header="0.31496062992125984" footer="0.31496062992125984"/>
  <pageSetup scale="47" fitToHeight="30" orientation="landscape" horizontalDpi="4294967293" verticalDpi="300" r:id="rId1"/>
  <rowBreaks count="1" manualBreakCount="1">
    <brk id="25" max="16383" man="1"/>
  </rowBreaks>
  <colBreaks count="1" manualBreakCount="1">
    <brk id="7" max="1048575" man="1"/>
  </colBreaks>
  <ignoredErrors>
    <ignoredError sqref="O42 O10:P10 P35 O85:P85 O89:P89 P91 P94 O97:P97 O100:P100 O103:P103 O106:P106 O108:P108 O40:P40 P41 O52 O50 O48 O46 O44:P45 O47:P47 P46 O49:P49 P48 O51:P51 P50 P52 P43 O54 O53:P53 O55:P55 P54 O65:P73 O111:P115 O119:P129 O134:P144 P150 P148 P146 O147:P147 O146 O149:P149 O148 O151:P151 O150 O163 P160 P157 P155 P156 P158:P159 O161:P162 O164:P178 P163 O179:P189 O195:Q207 O209:P210 O133:P133 O74:P74 P323:P343 O131:P132 O91:O94 O157 O158:O159 O156 O155 O16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4:F32"/>
  <sheetViews>
    <sheetView workbookViewId="0">
      <selection activeCell="D33" sqref="D33"/>
    </sheetView>
  </sheetViews>
  <sheetFormatPr baseColWidth="10" defaultRowHeight="15.6" x14ac:dyDescent="0.3"/>
  <cols>
    <col min="3" max="3" width="0" hidden="1" customWidth="1"/>
    <col min="4" max="4" width="48.3984375" bestFit="1" customWidth="1"/>
    <col min="5" max="5" width="31" customWidth="1"/>
  </cols>
  <sheetData>
    <row r="4" spans="3:6" x14ac:dyDescent="0.3">
      <c r="D4" s="503" t="s">
        <v>824</v>
      </c>
      <c r="E4" s="503" t="s">
        <v>774</v>
      </c>
    </row>
    <row r="5" spans="3:6" x14ac:dyDescent="0.3">
      <c r="C5" t="s">
        <v>819</v>
      </c>
      <c r="D5" s="504" t="s">
        <v>772</v>
      </c>
      <c r="E5" s="505" t="s">
        <v>773</v>
      </c>
    </row>
    <row r="6" spans="3:6" x14ac:dyDescent="0.3">
      <c r="C6" t="s">
        <v>819</v>
      </c>
      <c r="D6" s="504" t="s">
        <v>775</v>
      </c>
      <c r="E6" s="505" t="s">
        <v>776</v>
      </c>
    </row>
    <row r="7" spans="3:6" x14ac:dyDescent="0.3">
      <c r="C7" t="s">
        <v>819</v>
      </c>
      <c r="D7" s="504" t="s">
        <v>777</v>
      </c>
      <c r="E7" s="505" t="s">
        <v>776</v>
      </c>
    </row>
    <row r="8" spans="3:6" x14ac:dyDescent="0.3">
      <c r="C8" t="s">
        <v>819</v>
      </c>
      <c r="D8" s="504" t="s">
        <v>778</v>
      </c>
      <c r="E8" s="505" t="s">
        <v>779</v>
      </c>
    </row>
    <row r="9" spans="3:6" x14ac:dyDescent="0.3">
      <c r="C9" t="s">
        <v>819</v>
      </c>
      <c r="D9" s="504" t="s">
        <v>780</v>
      </c>
      <c r="E9" s="505" t="s">
        <v>781</v>
      </c>
    </row>
    <row r="10" spans="3:6" x14ac:dyDescent="0.3">
      <c r="C10" t="s">
        <v>819</v>
      </c>
      <c r="D10" s="505" t="s">
        <v>782</v>
      </c>
      <c r="E10" s="505" t="s">
        <v>781</v>
      </c>
    </row>
    <row r="11" spans="3:6" x14ac:dyDescent="0.3">
      <c r="C11" t="s">
        <v>820</v>
      </c>
      <c r="D11" s="504" t="s">
        <v>783</v>
      </c>
      <c r="E11" s="505" t="s">
        <v>791</v>
      </c>
    </row>
    <row r="12" spans="3:6" x14ac:dyDescent="0.3">
      <c r="C12" t="s">
        <v>820</v>
      </c>
      <c r="D12" s="504" t="s">
        <v>784</v>
      </c>
      <c r="E12" s="505" t="s">
        <v>785</v>
      </c>
    </row>
    <row r="13" spans="3:6" x14ac:dyDescent="0.3">
      <c r="C13" t="s">
        <v>820</v>
      </c>
      <c r="D13" s="504" t="s">
        <v>786</v>
      </c>
      <c r="E13" s="505" t="s">
        <v>789</v>
      </c>
    </row>
    <row r="14" spans="3:6" x14ac:dyDescent="0.3">
      <c r="C14" t="s">
        <v>820</v>
      </c>
      <c r="D14" s="504" t="s">
        <v>787</v>
      </c>
      <c r="E14" s="505" t="s">
        <v>790</v>
      </c>
      <c r="F14" t="s">
        <v>788</v>
      </c>
    </row>
    <row r="15" spans="3:6" x14ac:dyDescent="0.3">
      <c r="C15" t="s">
        <v>820</v>
      </c>
      <c r="D15" s="504" t="s">
        <v>792</v>
      </c>
      <c r="E15" s="505" t="s">
        <v>793</v>
      </c>
    </row>
    <row r="16" spans="3:6" x14ac:dyDescent="0.3">
      <c r="C16" t="s">
        <v>821</v>
      </c>
      <c r="D16" s="504" t="s">
        <v>794</v>
      </c>
      <c r="E16" s="505" t="s">
        <v>795</v>
      </c>
    </row>
    <row r="17" spans="3:5" x14ac:dyDescent="0.3">
      <c r="C17" t="s">
        <v>821</v>
      </c>
      <c r="D17" s="504" t="s">
        <v>796</v>
      </c>
      <c r="E17" s="505" t="s">
        <v>797</v>
      </c>
    </row>
    <row r="18" spans="3:5" x14ac:dyDescent="0.3">
      <c r="C18" t="s">
        <v>822</v>
      </c>
      <c r="D18" s="504" t="s">
        <v>798</v>
      </c>
      <c r="E18" s="505" t="s">
        <v>799</v>
      </c>
    </row>
    <row r="19" spans="3:5" x14ac:dyDescent="0.3">
      <c r="C19" t="s">
        <v>822</v>
      </c>
      <c r="D19" s="504" t="s">
        <v>800</v>
      </c>
      <c r="E19" s="505" t="s">
        <v>799</v>
      </c>
    </row>
    <row r="20" spans="3:5" x14ac:dyDescent="0.3">
      <c r="C20" t="s">
        <v>822</v>
      </c>
      <c r="D20" s="504" t="s">
        <v>801</v>
      </c>
      <c r="E20" s="505" t="s">
        <v>383</v>
      </c>
    </row>
    <row r="21" spans="3:5" x14ac:dyDescent="0.3">
      <c r="C21" t="s">
        <v>823</v>
      </c>
      <c r="D21" s="504" t="s">
        <v>802</v>
      </c>
      <c r="E21" s="505" t="s">
        <v>803</v>
      </c>
    </row>
    <row r="22" spans="3:5" x14ac:dyDescent="0.3">
      <c r="C22" t="s">
        <v>823</v>
      </c>
      <c r="D22" s="504" t="s">
        <v>804</v>
      </c>
      <c r="E22" s="505" t="s">
        <v>805</v>
      </c>
    </row>
    <row r="23" spans="3:5" x14ac:dyDescent="0.3">
      <c r="C23" t="s">
        <v>823</v>
      </c>
      <c r="D23" s="504" t="s">
        <v>806</v>
      </c>
      <c r="E23" s="505" t="s">
        <v>803</v>
      </c>
    </row>
    <row r="24" spans="3:5" x14ac:dyDescent="0.3">
      <c r="C24" t="s">
        <v>823</v>
      </c>
      <c r="D24" s="504" t="s">
        <v>807</v>
      </c>
      <c r="E24" s="505" t="s">
        <v>808</v>
      </c>
    </row>
    <row r="25" spans="3:5" x14ac:dyDescent="0.3">
      <c r="C25" t="s">
        <v>125</v>
      </c>
      <c r="D25" s="504" t="s">
        <v>809</v>
      </c>
      <c r="E25" s="505" t="s">
        <v>810</v>
      </c>
    </row>
    <row r="26" spans="3:5" x14ac:dyDescent="0.3">
      <c r="C26" t="s">
        <v>657</v>
      </c>
      <c r="D26" s="504" t="s">
        <v>811</v>
      </c>
      <c r="E26" s="505" t="s">
        <v>812</v>
      </c>
    </row>
    <row r="27" spans="3:5" x14ac:dyDescent="0.3">
      <c r="C27" t="s">
        <v>657</v>
      </c>
      <c r="D27" s="504" t="s">
        <v>813</v>
      </c>
      <c r="E27" s="505" t="s">
        <v>812</v>
      </c>
    </row>
    <row r="28" spans="3:5" x14ac:dyDescent="0.3">
      <c r="C28" t="s">
        <v>656</v>
      </c>
      <c r="D28" s="504" t="s">
        <v>814</v>
      </c>
      <c r="E28" s="505" t="s">
        <v>419</v>
      </c>
    </row>
    <row r="29" spans="3:5" x14ac:dyDescent="0.3">
      <c r="C29" t="s">
        <v>656</v>
      </c>
      <c r="D29" s="504" t="s">
        <v>815</v>
      </c>
      <c r="E29" s="505" t="s">
        <v>419</v>
      </c>
    </row>
    <row r="30" spans="3:5" x14ac:dyDescent="0.3">
      <c r="C30" t="s">
        <v>656</v>
      </c>
      <c r="D30" s="504" t="s">
        <v>816</v>
      </c>
      <c r="E30" s="505" t="s">
        <v>785</v>
      </c>
    </row>
    <row r="31" spans="3:5" x14ac:dyDescent="0.3">
      <c r="C31" t="s">
        <v>656</v>
      </c>
      <c r="D31" s="504" t="s">
        <v>817</v>
      </c>
      <c r="E31" s="505" t="s">
        <v>818</v>
      </c>
    </row>
    <row r="32" spans="3:5" x14ac:dyDescent="0.3">
      <c r="D32" s="504" t="s">
        <v>825</v>
      </c>
      <c r="E32" s="505" t="s">
        <v>826</v>
      </c>
    </row>
  </sheetData>
  <sortState xmlns:xlrd2="http://schemas.microsoft.com/office/spreadsheetml/2017/richdata2" ref="C5:D31">
    <sortCondition ref="C5:C3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INDICES</vt:lpstr>
      <vt:lpstr>Hoja2</vt:lpstr>
      <vt:lpstr>Hoja2 (2)</vt:lpstr>
      <vt:lpstr>Derechos de Votos</vt:lpstr>
      <vt:lpstr>CALIFICACION</vt:lpstr>
      <vt:lpstr>CREDITOS PRESENTADOS</vt:lpstr>
      <vt:lpstr>CALIFICACION!Área_de_impresión</vt:lpstr>
      <vt:lpstr>'Derechos de Votos'!Área_de_impresión</vt:lpstr>
      <vt:lpstr>INDICES!ipc_total_ano</vt:lpstr>
      <vt:lpstr>INDICES!ipc_total_ano_1</vt:lpstr>
      <vt:lpstr>CALIFICACION!Títulos_a_imprimir</vt:lpstr>
      <vt:lpstr>'Derechos de Votos'!Títulos_a_imprimir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</cp:lastModifiedBy>
  <cp:lastPrinted>2023-05-17T19:49:44Z</cp:lastPrinted>
  <dcterms:created xsi:type="dcterms:W3CDTF">2017-06-23T21:30:36Z</dcterms:created>
  <dcterms:modified xsi:type="dcterms:W3CDTF">2023-05-17T19:53:51Z</dcterms:modified>
</cp:coreProperties>
</file>